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зиз\Desktop\"/>
    </mc:Choice>
  </mc:AlternateContent>
  <bookViews>
    <workbookView xWindow="0" yWindow="0" windowWidth="28800" windowHeight="12300" activeTab="1"/>
  </bookViews>
  <sheets>
    <sheet name="Бюджет харажатлари" sheetId="2" r:id="rId1"/>
    <sheet name="Бюджетдан ташқари харажатлар" sheetId="3" r:id="rId2"/>
  </sheets>
  <externalReferences>
    <externalReference r:id="rId3"/>
    <externalReference r:id="rId4"/>
  </externalReferences>
  <definedNames>
    <definedName name="Accounter2">#REF!</definedName>
    <definedName name="Adress2">#REF!</definedName>
    <definedName name="Code">'[1]4 группа'!#REF!</definedName>
    <definedName name="Director2">#REF!</definedName>
    <definedName name="Economist2">#REF!</definedName>
    <definedName name="element1">#REF!</definedName>
    <definedName name="FinanceYear2">#REF!</definedName>
    <definedName name="FinanceYear22">#REF!</definedName>
    <definedName name="FinanceYear222">#REF!</definedName>
    <definedName name="FinanceYear2222">#REF!</definedName>
    <definedName name="FinanceYear4">#REF!</definedName>
    <definedName name="FinanceYears2">#REF!</definedName>
    <definedName name="FinanceYearss">#REF!</definedName>
    <definedName name="Glava">#REF!</definedName>
    <definedName name="Group1">#REF!</definedName>
    <definedName name="Group2">#REF!</definedName>
    <definedName name="Group4">#REF!</definedName>
    <definedName name="ImportRow3">'[1]4 группа'!#REF!</definedName>
    <definedName name="modda1">#REF!</definedName>
    <definedName name="month1_Boshqa">#REF!</definedName>
    <definedName name="month10_Boshqa">#REF!</definedName>
    <definedName name="month11_Boshqa">#REF!</definedName>
    <definedName name="month12_Boshqa">#REF!</definedName>
    <definedName name="month2_Boshqa">#REF!</definedName>
    <definedName name="month3_Boshqa">#REF!</definedName>
    <definedName name="month4_Boshqa">#REF!</definedName>
    <definedName name="month5_Boshqa">#REF!</definedName>
    <definedName name="month6_Boshqa">#REF!</definedName>
    <definedName name="month7_Boshqa">#REF!</definedName>
    <definedName name="month8_Boshqa">#REF!</definedName>
    <definedName name="month9_Boshqa">#REF!</definedName>
    <definedName name="Organization2">#REF!</definedName>
    <definedName name="Organization3">#REF!</definedName>
    <definedName name="PodRazdel">#REF!</definedName>
    <definedName name="Razdel">#REF!</definedName>
    <definedName name="toifa1">#REF!</definedName>
    <definedName name="toifaAll">#REF!</definedName>
    <definedName name="Total1">#REF!</definedName>
    <definedName name="Total2">#REF!</definedName>
    <definedName name="Total3">#REF!</definedName>
    <definedName name="Total4">#REF!</definedName>
    <definedName name="Total5">#REF!</definedName>
    <definedName name="TotalGroups">#REF!</definedName>
    <definedName name="TotalSum2">#REF!</definedName>
    <definedName name="totalzpsum2">#REF!</definedName>
    <definedName name="_xlnm.Print_Area" localSheetId="0">'Бюджет харажатлари'!$C$1:$M$80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3" l="1"/>
  <c r="C57" i="3"/>
  <c r="B57" i="3"/>
  <c r="J56" i="3"/>
  <c r="I56" i="3"/>
  <c r="H56" i="3"/>
  <c r="G56" i="3"/>
  <c r="F56" i="3"/>
  <c r="E56" i="3"/>
  <c r="D56" i="3"/>
  <c r="C56" i="3"/>
  <c r="B56" i="3" s="1"/>
  <c r="G55" i="3"/>
  <c r="C55" i="3"/>
  <c r="B55" i="3"/>
  <c r="J54" i="3"/>
  <c r="J50" i="3" s="1"/>
  <c r="J49" i="3" s="1"/>
  <c r="J48" i="3" s="1"/>
  <c r="J46" i="3" s="1"/>
  <c r="I54" i="3"/>
  <c r="H54" i="3"/>
  <c r="G54" i="3"/>
  <c r="F54" i="3"/>
  <c r="F50" i="3" s="1"/>
  <c r="F49" i="3" s="1"/>
  <c r="F48" i="3" s="1"/>
  <c r="F46" i="3" s="1"/>
  <c r="E54" i="3"/>
  <c r="D54" i="3"/>
  <c r="C54" i="3"/>
  <c r="B54" i="3" s="1"/>
  <c r="G53" i="3"/>
  <c r="C53" i="3"/>
  <c r="B53" i="3"/>
  <c r="G52" i="3"/>
  <c r="B52" i="3" s="1"/>
  <c r="C52" i="3"/>
  <c r="G51" i="3"/>
  <c r="C51" i="3"/>
  <c r="B51" i="3" s="1"/>
  <c r="I50" i="3"/>
  <c r="I49" i="3" s="1"/>
  <c r="I48" i="3" s="1"/>
  <c r="I46" i="3" s="1"/>
  <c r="H50" i="3"/>
  <c r="G50" i="3" s="1"/>
  <c r="E50" i="3"/>
  <c r="E49" i="3" s="1"/>
  <c r="E48" i="3" s="1"/>
  <c r="E46" i="3" s="1"/>
  <c r="D50" i="3"/>
  <c r="C50" i="3" s="1"/>
  <c r="B50" i="3" s="1"/>
  <c r="G47" i="3"/>
  <c r="C47" i="3"/>
  <c r="B47" i="3"/>
  <c r="G45" i="3"/>
  <c r="C45" i="3"/>
  <c r="B45" i="3"/>
  <c r="G44" i="3"/>
  <c r="B44" i="3" s="1"/>
  <c r="C44" i="3"/>
  <c r="G43" i="3"/>
  <c r="C43" i="3"/>
  <c r="B43" i="3" s="1"/>
  <c r="G42" i="3"/>
  <c r="C42" i="3"/>
  <c r="B42" i="3" s="1"/>
  <c r="J41" i="3"/>
  <c r="I41" i="3"/>
  <c r="H41" i="3"/>
  <c r="G41" i="3" s="1"/>
  <c r="F41" i="3"/>
  <c r="E41" i="3"/>
  <c r="D41" i="3"/>
  <c r="C41" i="3" s="1"/>
  <c r="G40" i="3"/>
  <c r="C40" i="3"/>
  <c r="B40" i="3" s="1"/>
  <c r="J39" i="3"/>
  <c r="I39" i="3"/>
  <c r="H39" i="3"/>
  <c r="G39" i="3" s="1"/>
  <c r="F39" i="3"/>
  <c r="E39" i="3"/>
  <c r="D39" i="3"/>
  <c r="C39" i="3" s="1"/>
  <c r="J38" i="3"/>
  <c r="I38" i="3"/>
  <c r="I33" i="3" s="1"/>
  <c r="F38" i="3"/>
  <c r="E38" i="3"/>
  <c r="E33" i="3" s="1"/>
  <c r="G37" i="3"/>
  <c r="C37" i="3"/>
  <c r="B37" i="3" s="1"/>
  <c r="G36" i="3"/>
  <c r="C36" i="3"/>
  <c r="B36" i="3" s="1"/>
  <c r="G35" i="3"/>
  <c r="C35" i="3"/>
  <c r="B35" i="3"/>
  <c r="J34" i="3"/>
  <c r="J33" i="3" s="1"/>
  <c r="I34" i="3"/>
  <c r="H34" i="3"/>
  <c r="G34" i="3"/>
  <c r="F34" i="3"/>
  <c r="F33" i="3" s="1"/>
  <c r="E34" i="3"/>
  <c r="D34" i="3"/>
  <c r="C34" i="3"/>
  <c r="B34" i="3" s="1"/>
  <c r="G32" i="3"/>
  <c r="C32" i="3"/>
  <c r="B32" i="3" s="1"/>
  <c r="J31" i="3"/>
  <c r="I31" i="3"/>
  <c r="H31" i="3"/>
  <c r="G31" i="3" s="1"/>
  <c r="F31" i="3"/>
  <c r="E31" i="3"/>
  <c r="D31" i="3"/>
  <c r="C31" i="3" s="1"/>
  <c r="G30" i="3"/>
  <c r="C30" i="3"/>
  <c r="B30" i="3" s="1"/>
  <c r="J29" i="3"/>
  <c r="I29" i="3"/>
  <c r="H29" i="3"/>
  <c r="G29" i="3" s="1"/>
  <c r="F29" i="3"/>
  <c r="E29" i="3"/>
  <c r="D29" i="3"/>
  <c r="C29" i="3" s="1"/>
  <c r="G28" i="3"/>
  <c r="C28" i="3"/>
  <c r="B28" i="3" s="1"/>
  <c r="J27" i="3"/>
  <c r="I27" i="3"/>
  <c r="H27" i="3"/>
  <c r="G27" i="3" s="1"/>
  <c r="F27" i="3"/>
  <c r="E27" i="3"/>
  <c r="D27" i="3"/>
  <c r="C27" i="3" s="1"/>
  <c r="G26" i="3"/>
  <c r="C26" i="3"/>
  <c r="B26" i="3" s="1"/>
  <c r="G25" i="3"/>
  <c r="C25" i="3"/>
  <c r="B25" i="3"/>
  <c r="G24" i="3"/>
  <c r="B24" i="3" s="1"/>
  <c r="C24" i="3"/>
  <c r="J23" i="3"/>
  <c r="J22" i="3" s="1"/>
  <c r="J21" i="3" s="1"/>
  <c r="I23" i="3"/>
  <c r="I22" i="3" s="1"/>
  <c r="H23" i="3"/>
  <c r="F23" i="3"/>
  <c r="F22" i="3" s="1"/>
  <c r="F21" i="3" s="1"/>
  <c r="E23" i="3"/>
  <c r="E22" i="3" s="1"/>
  <c r="D23" i="3"/>
  <c r="H22" i="3"/>
  <c r="D22" i="3"/>
  <c r="H21" i="3"/>
  <c r="D21" i="3"/>
  <c r="G20" i="3"/>
  <c r="C20" i="3"/>
  <c r="B20" i="3" s="1"/>
  <c r="G19" i="3"/>
  <c r="C19" i="3"/>
  <c r="B19" i="3"/>
  <c r="J18" i="3"/>
  <c r="I18" i="3"/>
  <c r="H18" i="3"/>
  <c r="G18" i="3"/>
  <c r="F18" i="3"/>
  <c r="E18" i="3"/>
  <c r="D18" i="3"/>
  <c r="C18" i="3"/>
  <c r="B18" i="3" s="1"/>
  <c r="G17" i="3"/>
  <c r="C17" i="3"/>
  <c r="B17" i="3"/>
  <c r="J16" i="3"/>
  <c r="J15" i="3" s="1"/>
  <c r="I16" i="3"/>
  <c r="H16" i="3"/>
  <c r="G16" i="3"/>
  <c r="F16" i="3"/>
  <c r="F15" i="3" s="1"/>
  <c r="E16" i="3"/>
  <c r="D16" i="3"/>
  <c r="C16" i="3"/>
  <c r="B16" i="3" s="1"/>
  <c r="I15" i="3"/>
  <c r="H15" i="3"/>
  <c r="G15" i="3" s="1"/>
  <c r="E15" i="3"/>
  <c r="D15" i="3"/>
  <c r="G14" i="3"/>
  <c r="C14" i="3"/>
  <c r="B14" i="3" s="1"/>
  <c r="G13" i="3"/>
  <c r="C13" i="3"/>
  <c r="B13" i="3"/>
  <c r="J12" i="3"/>
  <c r="J11" i="3" s="1"/>
  <c r="J9" i="3" s="1"/>
  <c r="J58" i="3" s="1"/>
  <c r="I12" i="3"/>
  <c r="H12" i="3"/>
  <c r="G12" i="3"/>
  <c r="F12" i="3"/>
  <c r="F11" i="3" s="1"/>
  <c r="F9" i="3" s="1"/>
  <c r="F58" i="3" s="1"/>
  <c r="E12" i="3"/>
  <c r="D12" i="3"/>
  <c r="C12" i="3"/>
  <c r="B12" i="3" s="1"/>
  <c r="H11" i="3"/>
  <c r="D11" i="3"/>
  <c r="C15" i="3" l="1"/>
  <c r="B15" i="3" s="1"/>
  <c r="C21" i="3"/>
  <c r="G22" i="3"/>
  <c r="I21" i="3"/>
  <c r="I11" i="3" s="1"/>
  <c r="I9" i="3" s="1"/>
  <c r="I58" i="3" s="1"/>
  <c r="B39" i="3"/>
  <c r="B41" i="3"/>
  <c r="C11" i="3"/>
  <c r="G21" i="3"/>
  <c r="E21" i="3"/>
  <c r="E11" i="3" s="1"/>
  <c r="E9" i="3" s="1"/>
  <c r="E58" i="3" s="1"/>
  <c r="C22" i="3"/>
  <c r="B27" i="3"/>
  <c r="B29" i="3"/>
  <c r="B31" i="3"/>
  <c r="C23" i="3"/>
  <c r="G23" i="3"/>
  <c r="D49" i="3"/>
  <c r="H49" i="3"/>
  <c r="D38" i="3"/>
  <c r="H38" i="3"/>
  <c r="C38" i="3" l="1"/>
  <c r="B38" i="3" s="1"/>
  <c r="D33" i="3"/>
  <c r="C49" i="3"/>
  <c r="D48" i="3"/>
  <c r="B23" i="3"/>
  <c r="B22" i="3"/>
  <c r="B21" i="3"/>
  <c r="H33" i="3"/>
  <c r="G38" i="3"/>
  <c r="G49" i="3"/>
  <c r="H48" i="3"/>
  <c r="G11" i="3"/>
  <c r="B11" i="3" s="1"/>
  <c r="G33" i="3" l="1"/>
  <c r="H46" i="3"/>
  <c r="G46" i="3" s="1"/>
  <c r="G48" i="3"/>
  <c r="C48" i="3"/>
  <c r="B48" i="3" s="1"/>
  <c r="D46" i="3"/>
  <c r="C46" i="3" s="1"/>
  <c r="B49" i="3"/>
  <c r="C33" i="3"/>
  <c r="D9" i="3"/>
  <c r="C9" i="3" l="1"/>
  <c r="D58" i="3"/>
  <c r="C58" i="3" s="1"/>
  <c r="B33" i="3"/>
  <c r="B46" i="3"/>
  <c r="H9" i="3"/>
  <c r="G9" i="3" l="1"/>
  <c r="H58" i="3"/>
  <c r="G58" i="3" s="1"/>
  <c r="B9" i="3"/>
  <c r="B58" i="3"/>
  <c r="K18" i="2" l="1"/>
  <c r="M18" i="2"/>
  <c r="M12" i="2"/>
  <c r="L12" i="2"/>
  <c r="K12" i="2"/>
  <c r="M49" i="2"/>
  <c r="L49" i="2"/>
  <c r="K49" i="2"/>
  <c r="J34" i="2"/>
  <c r="J33" i="2"/>
  <c r="E33" i="2" s="1"/>
  <c r="J79" i="2" l="1"/>
  <c r="F79" i="2"/>
  <c r="J78" i="2"/>
  <c r="F78" i="2"/>
  <c r="M77" i="2"/>
  <c r="M75" i="2" s="1"/>
  <c r="L77" i="2"/>
  <c r="K77" i="2"/>
  <c r="K75" i="2" s="1"/>
  <c r="I77" i="2"/>
  <c r="I75" i="2" s="1"/>
  <c r="H77" i="2"/>
  <c r="H75" i="2" s="1"/>
  <c r="G77" i="2"/>
  <c r="J76" i="2"/>
  <c r="F76" i="2"/>
  <c r="A76" i="2"/>
  <c r="L75" i="2"/>
  <c r="J74" i="2"/>
  <c r="F74" i="2"/>
  <c r="J73" i="2"/>
  <c r="F73" i="2"/>
  <c r="A73" i="2"/>
  <c r="J72" i="2"/>
  <c r="F72" i="2"/>
  <c r="J71" i="2"/>
  <c r="F71" i="2"/>
  <c r="J70" i="2"/>
  <c r="F70" i="2"/>
  <c r="J69" i="2"/>
  <c r="F69" i="2"/>
  <c r="J68" i="2"/>
  <c r="F68" i="2"/>
  <c r="M67" i="2"/>
  <c r="L67" i="2"/>
  <c r="K67" i="2"/>
  <c r="I67" i="2"/>
  <c r="H67" i="2"/>
  <c r="G67" i="2"/>
  <c r="J66" i="2"/>
  <c r="E66" i="2" s="1"/>
  <c r="A66" i="2" s="1"/>
  <c r="F66" i="2"/>
  <c r="J65" i="2"/>
  <c r="F65" i="2"/>
  <c r="J64" i="2"/>
  <c r="F64" i="2"/>
  <c r="J63" i="2"/>
  <c r="F63" i="2"/>
  <c r="J62" i="2"/>
  <c r="F62" i="2"/>
  <c r="J61" i="2"/>
  <c r="F61" i="2"/>
  <c r="J60" i="2"/>
  <c r="F60" i="2"/>
  <c r="J59" i="2"/>
  <c r="F59" i="2"/>
  <c r="J58" i="2"/>
  <c r="F58" i="2"/>
  <c r="J57" i="2"/>
  <c r="F57" i="2"/>
  <c r="J56" i="2"/>
  <c r="F56" i="2"/>
  <c r="J55" i="2"/>
  <c r="E55" i="2" s="1"/>
  <c r="A55" i="2" s="1"/>
  <c r="F55" i="2"/>
  <c r="J54" i="2"/>
  <c r="E54" i="2" s="1"/>
  <c r="A54" i="2" s="1"/>
  <c r="F54" i="2"/>
  <c r="J53" i="2"/>
  <c r="E53" i="2" s="1"/>
  <c r="A53" i="2" s="1"/>
  <c r="F53" i="2"/>
  <c r="J52" i="2"/>
  <c r="E52" i="2" s="1"/>
  <c r="A52" i="2" s="1"/>
  <c r="F52" i="2"/>
  <c r="J51" i="2"/>
  <c r="E51" i="2" s="1"/>
  <c r="A51" i="2" s="1"/>
  <c r="F51" i="2"/>
  <c r="J50" i="2"/>
  <c r="E50" i="2" s="1"/>
  <c r="A50" i="2" s="1"/>
  <c r="F50" i="2"/>
  <c r="I49" i="2"/>
  <c r="H49" i="2"/>
  <c r="G49" i="2"/>
  <c r="J48" i="2"/>
  <c r="E48" i="2" s="1"/>
  <c r="A48" i="2" s="1"/>
  <c r="F48" i="2"/>
  <c r="J47" i="2"/>
  <c r="E47" i="2" s="1"/>
  <c r="A47" i="2" s="1"/>
  <c r="F47" i="2"/>
  <c r="J46" i="2"/>
  <c r="E46" i="2" s="1"/>
  <c r="A46" i="2" s="1"/>
  <c r="F46" i="2"/>
  <c r="J45" i="2"/>
  <c r="E45" i="2" s="1"/>
  <c r="A45" i="2" s="1"/>
  <c r="F45" i="2"/>
  <c r="J44" i="2"/>
  <c r="E44" i="2" s="1"/>
  <c r="A44" i="2" s="1"/>
  <c r="F44" i="2"/>
  <c r="J43" i="2"/>
  <c r="E43" i="2" s="1"/>
  <c r="A43" i="2" s="1"/>
  <c r="F43" i="2"/>
  <c r="J42" i="2"/>
  <c r="E42" i="2" s="1"/>
  <c r="A42" i="2" s="1"/>
  <c r="F42" i="2"/>
  <c r="J41" i="2"/>
  <c r="E41" i="2" s="1"/>
  <c r="A41" i="2" s="1"/>
  <c r="F41" i="2"/>
  <c r="J40" i="2"/>
  <c r="F40" i="2"/>
  <c r="J39" i="2"/>
  <c r="F39" i="2"/>
  <c r="A39" i="2"/>
  <c r="J38" i="2"/>
  <c r="F38" i="2"/>
  <c r="A38" i="2"/>
  <c r="J37" i="2"/>
  <c r="F37" i="2"/>
  <c r="A37" i="2"/>
  <c r="M36" i="2"/>
  <c r="L36" i="2"/>
  <c r="K36" i="2"/>
  <c r="I36" i="2"/>
  <c r="H36" i="2"/>
  <c r="G36" i="2"/>
  <c r="J35" i="2"/>
  <c r="F35" i="2"/>
  <c r="F34" i="2"/>
  <c r="E34" i="2" s="1"/>
  <c r="A34" i="2" s="1"/>
  <c r="L32" i="2"/>
  <c r="J32" i="2" s="1"/>
  <c r="F32" i="2"/>
  <c r="J31" i="2"/>
  <c r="F31" i="2"/>
  <c r="J30" i="2"/>
  <c r="F30" i="2"/>
  <c r="J29" i="2"/>
  <c r="F29" i="2"/>
  <c r="A29" i="2"/>
  <c r="J28" i="2"/>
  <c r="F28" i="2"/>
  <c r="J27" i="2"/>
  <c r="F27" i="2"/>
  <c r="A27" i="2"/>
  <c r="J26" i="2"/>
  <c r="E26" i="2" s="1"/>
  <c r="A26" i="2" s="1"/>
  <c r="F26" i="2"/>
  <c r="J25" i="2"/>
  <c r="E25" i="2" s="1"/>
  <c r="A25" i="2" s="1"/>
  <c r="F25" i="2"/>
  <c r="J24" i="2"/>
  <c r="E24" i="2" s="1"/>
  <c r="A24" i="2" s="1"/>
  <c r="F24" i="2"/>
  <c r="F23" i="2"/>
  <c r="J22" i="2"/>
  <c r="F22" i="2"/>
  <c r="J21" i="2"/>
  <c r="E21" i="2" s="1"/>
  <c r="A21" i="2" s="1"/>
  <c r="F21" i="2"/>
  <c r="J20" i="2"/>
  <c r="E20" i="2" s="1"/>
  <c r="A20" i="2" s="1"/>
  <c r="F20" i="2"/>
  <c r="J19" i="2"/>
  <c r="E19" i="2" s="1"/>
  <c r="A19" i="2" s="1"/>
  <c r="F19" i="2"/>
  <c r="I18" i="2"/>
  <c r="H18" i="2"/>
  <c r="G18" i="2"/>
  <c r="J17" i="2"/>
  <c r="F17" i="2"/>
  <c r="J16" i="2"/>
  <c r="F16" i="2"/>
  <c r="J15" i="2"/>
  <c r="F15" i="2"/>
  <c r="J14" i="2"/>
  <c r="F14" i="2"/>
  <c r="J13" i="2"/>
  <c r="F13" i="2"/>
  <c r="I12" i="2"/>
  <c r="H12" i="2"/>
  <c r="G12" i="2"/>
  <c r="J11" i="2"/>
  <c r="F11" i="2"/>
  <c r="J10" i="2"/>
  <c r="F10" i="2"/>
  <c r="M9" i="2"/>
  <c r="L9" i="2"/>
  <c r="K9" i="2"/>
  <c r="I9" i="2"/>
  <c r="H9" i="2"/>
  <c r="G9" i="2"/>
  <c r="J77" i="2" l="1"/>
  <c r="J12" i="2"/>
  <c r="E59" i="2"/>
  <c r="A59" i="2" s="1"/>
  <c r="E35" i="2"/>
  <c r="A35" i="2" s="1"/>
  <c r="M8" i="2"/>
  <c r="M80" i="2" s="1"/>
  <c r="E10" i="2"/>
  <c r="A10" i="2" s="1"/>
  <c r="E16" i="2"/>
  <c r="A16" i="2" s="1"/>
  <c r="E63" i="2"/>
  <c r="A63" i="2" s="1"/>
  <c r="E11" i="2"/>
  <c r="A11" i="2" s="1"/>
  <c r="E13" i="2"/>
  <c r="A13" i="2" s="1"/>
  <c r="E17" i="2"/>
  <c r="A17" i="2" s="1"/>
  <c r="E31" i="2"/>
  <c r="A31" i="2" s="1"/>
  <c r="E79" i="2"/>
  <c r="A79" i="2" s="1"/>
  <c r="E28" i="2"/>
  <c r="A28" i="2" s="1"/>
  <c r="E15" i="2"/>
  <c r="A15" i="2" s="1"/>
  <c r="E32" i="2"/>
  <c r="A32" i="2" s="1"/>
  <c r="E57" i="2"/>
  <c r="A57" i="2" s="1"/>
  <c r="E69" i="2"/>
  <c r="A69" i="2" s="1"/>
  <c r="E71" i="2"/>
  <c r="A71" i="2" s="1"/>
  <c r="E14" i="2"/>
  <c r="A14" i="2" s="1"/>
  <c r="E60" i="2"/>
  <c r="A60" i="2" s="1"/>
  <c r="E62" i="2"/>
  <c r="A62" i="2" s="1"/>
  <c r="E64" i="2"/>
  <c r="A64" i="2" s="1"/>
  <c r="K8" i="2"/>
  <c r="K80" i="2" s="1"/>
  <c r="J9" i="2"/>
  <c r="E22" i="2"/>
  <c r="A22" i="2" s="1"/>
  <c r="E56" i="2"/>
  <c r="J49" i="2"/>
  <c r="E68" i="2"/>
  <c r="A68" i="2" s="1"/>
  <c r="E70" i="2"/>
  <c r="A70" i="2" s="1"/>
  <c r="E72" i="2"/>
  <c r="A72" i="2" s="1"/>
  <c r="I8" i="2"/>
  <c r="I80" i="2" s="1"/>
  <c r="E74" i="2"/>
  <c r="A74" i="2" s="1"/>
  <c r="E78" i="2"/>
  <c r="F36" i="2"/>
  <c r="J36" i="2"/>
  <c r="E65" i="2"/>
  <c r="A65" i="2" s="1"/>
  <c r="F67" i="2"/>
  <c r="F9" i="2"/>
  <c r="F12" i="2"/>
  <c r="L18" i="2"/>
  <c r="L8" i="2" s="1"/>
  <c r="L80" i="2" s="1"/>
  <c r="F49" i="2"/>
  <c r="E61" i="2"/>
  <c r="A61" i="2" s="1"/>
  <c r="H8" i="2"/>
  <c r="H80" i="2" s="1"/>
  <c r="J67" i="2"/>
  <c r="J18" i="2"/>
  <c r="J75" i="2"/>
  <c r="F18" i="2"/>
  <c r="E30" i="2"/>
  <c r="A30" i="2" s="1"/>
  <c r="E58" i="2"/>
  <c r="F77" i="2"/>
  <c r="G75" i="2"/>
  <c r="F75" i="2" s="1"/>
  <c r="G8" i="2"/>
  <c r="G80" i="2" s="1"/>
  <c r="E40" i="2"/>
  <c r="A56" i="2"/>
  <c r="J8" i="2" l="1"/>
  <c r="J80" i="2" s="1"/>
  <c r="F8" i="2"/>
  <c r="F80" i="2" s="1"/>
  <c r="E18" i="2"/>
  <c r="A18" i="2" s="1"/>
  <c r="E77" i="2"/>
  <c r="E75" i="2" s="1"/>
  <c r="A75" i="2" s="1"/>
  <c r="E9" i="2"/>
  <c r="A9" i="2" s="1"/>
  <c r="E12" i="2"/>
  <c r="A12" i="2" s="1"/>
  <c r="E49" i="2"/>
  <c r="A49" i="2" s="1"/>
  <c r="E67" i="2"/>
  <c r="A67" i="2" s="1"/>
  <c r="A40" i="2"/>
  <c r="E36" i="2"/>
  <c r="A36" i="2" s="1"/>
  <c r="A77" i="2" l="1"/>
  <c r="E8" i="2"/>
  <c r="E80" i="2" s="1"/>
  <c r="A8" i="2" l="1"/>
</calcChain>
</file>

<file path=xl/sharedStrings.xml><?xml version="1.0" encoding="utf-8"?>
<sst xmlns="http://schemas.openxmlformats.org/spreadsheetml/2006/main" count="153" uniqueCount="106">
  <si>
    <t>I-чорак</t>
  </si>
  <si>
    <t>Январь</t>
  </si>
  <si>
    <t xml:space="preserve">Февраль </t>
  </si>
  <si>
    <t xml:space="preserve">Март </t>
  </si>
  <si>
    <t>II-чорак</t>
  </si>
  <si>
    <t xml:space="preserve">Апрель </t>
  </si>
  <si>
    <t xml:space="preserve">Май </t>
  </si>
  <si>
    <t>Июнь</t>
  </si>
  <si>
    <t>ТОВАР ВА ХИЗМАТЛАР БЎЙИЧА ХАРАЖАТЛАР</t>
  </si>
  <si>
    <t>Хизмат сафарлари харажатлари</t>
  </si>
  <si>
    <t>Республика ҳудудида</t>
  </si>
  <si>
    <t>Чет давлатларга чиқиш билан боғлиқ</t>
  </si>
  <si>
    <t xml:space="preserve">Коммунал хизматлари </t>
  </si>
  <si>
    <t>Электроэнергия</t>
  </si>
  <si>
    <t>Табиий газ</t>
  </si>
  <si>
    <t>Иссиқ сув ва иссиқлик энергияси</t>
  </si>
  <si>
    <t>Совуқ сув ва оқова</t>
  </si>
  <si>
    <t>Чиқиндиларни тозалаш, олиб чиқиб кетиш билан боғлиқ хизматлар ҳамда энергетик ва бошқа ресурслар (бензин ва бошқа ЁММлардан ташқари)ни сотиб олиш</t>
  </si>
  <si>
    <t>Сақлаб туриш ва жорий таъмирлаш</t>
  </si>
  <si>
    <t>Ер</t>
  </si>
  <si>
    <t xml:space="preserve">Бино </t>
  </si>
  <si>
    <t>Тураржой бинолари</t>
  </si>
  <si>
    <t>Нотурар жой бинолари</t>
  </si>
  <si>
    <t>Ҳудудий бошқармаларнинг биносини жорий таъмирлаш 2013000 минг сўм</t>
  </si>
  <si>
    <t>Иншоот</t>
  </si>
  <si>
    <t>Умумий фойдаланишдаги автомобиль йўллари</t>
  </si>
  <si>
    <t>Бошқа иншоотлар</t>
  </si>
  <si>
    <t>Машиналар, жиҳозлар ва техника</t>
  </si>
  <si>
    <t>Транспорт воситалари</t>
  </si>
  <si>
    <t>Бошқа машиналар, жиҳозлар, техника ва ўтказгич қурилмалар</t>
  </si>
  <si>
    <t>Мебель ва офис жиҳозлари</t>
  </si>
  <si>
    <t>Компьютер жиҳозлари, ҳисоблаш ва аудио-видео техника</t>
  </si>
  <si>
    <t>Электр энергия ва бошқа коммунал хизматларни ҳисобга олиш асбоблари</t>
  </si>
  <si>
    <t>Иссиқлик тизими</t>
  </si>
  <si>
    <t>Бошқа машиналар, жиҳозлар ва техника</t>
  </si>
  <si>
    <t>Сақлаб туриш ва жорий таъмирлаш бўйича бошқа турдаги харажатлар</t>
  </si>
  <si>
    <t>Ижара бўйича харажатлар</t>
  </si>
  <si>
    <t xml:space="preserve">Компьютер жиҳозлари, ҳисоблаш ва аудио-видео техника </t>
  </si>
  <si>
    <t xml:space="preserve">Ижара бўйича бошқа харажатлар </t>
  </si>
  <si>
    <t>Моддий айланма воситалар захираларига харажатлар</t>
  </si>
  <si>
    <t xml:space="preserve">Стратегик захиралар </t>
  </si>
  <si>
    <t>Давлат захиралари</t>
  </si>
  <si>
    <t>Озиқ овқат захиралари</t>
  </si>
  <si>
    <t>Бошқа стратегик захиралар</t>
  </si>
  <si>
    <t>Бошқа моддий айланма  воситалар</t>
  </si>
  <si>
    <t>Товар-моддий захиралар</t>
  </si>
  <si>
    <t>Товар-моддий захиралар (қоғоздан ташқари)</t>
  </si>
  <si>
    <t>Қоғоз ҳарид қилиш учун харажатлар</t>
  </si>
  <si>
    <t>Бошқа матбаа маҳсулотларини сотиб олиш</t>
  </si>
  <si>
    <t>Кийим-кечак, пойабзал ва чойшаб-ғилофлар</t>
  </si>
  <si>
    <t>Дори-дармонлар, тиббиётда фойдаланиладиган воситалар, вакциналар ва бактериологик препаратлар</t>
  </si>
  <si>
    <t>Дори-дармонлар ва тиббиётда фойдаланиладиган воситалар</t>
  </si>
  <si>
    <t>Вакциналар ва бактериологик препаратлар</t>
  </si>
  <si>
    <t xml:space="preserve">Амбулатория шароитида даволанувчи имтиёзли беморлар контингентига рецепт асосида бепул берилувчи дори-дармонлар </t>
  </si>
  <si>
    <t>Ёнилғи ва ЁММ</t>
  </si>
  <si>
    <t>Кўмир</t>
  </si>
  <si>
    <t>Моддий воситаларнинг бошқа заҳиралари</t>
  </si>
  <si>
    <t>Товар ва хизматлар сотиб олиш учун бошқа харажатлар</t>
  </si>
  <si>
    <t>Ўқитиш харажатлари</t>
  </si>
  <si>
    <t>Телефон, телекоммуникация ва ахборот хизматлари</t>
  </si>
  <si>
    <t>Телефон, телеграф ва почта хизматлари</t>
  </si>
  <si>
    <t>Ахборот ва коммуникация хизматлари</t>
  </si>
  <si>
    <t xml:space="preserve">Объектларни қўриқлаш хизматлари </t>
  </si>
  <si>
    <t xml:space="preserve">Товар ва хизматлар сотиб олиш учун бошқа харажатлар </t>
  </si>
  <si>
    <t>Товар ва хизматлар сотиб олиш бўйича бошқа харажатлар</t>
  </si>
  <si>
    <t>БОШҚА ХАРАЖАТЛАР</t>
  </si>
  <si>
    <t>Мулк билан боғлиқ харажатлар, фоиз бундан мустасно</t>
  </si>
  <si>
    <t>Бошқа турли харажатлар</t>
  </si>
  <si>
    <t>Электрон харидлар учун тўлов</t>
  </si>
  <si>
    <t>Бошқа харажатлар</t>
  </si>
  <si>
    <t>ХАММА ХАРАЖАТЛАР:</t>
  </si>
  <si>
    <t>шундан:</t>
  </si>
  <si>
    <t>(минг сўм)</t>
  </si>
  <si>
    <t>Харажатлар номи</t>
  </si>
  <si>
    <r>
      <t xml:space="preserve">Ўзбекистон Республикаси Транспорт вазирлигининг </t>
    </r>
    <r>
      <rPr>
        <b/>
        <u/>
        <sz val="18"/>
        <color indexed="8"/>
        <rFont val="Times New Roman"/>
        <family val="1"/>
        <charset val="204"/>
      </rPr>
      <t>давлат бюджети</t>
    </r>
    <r>
      <rPr>
        <b/>
        <sz val="18"/>
        <color indexed="8"/>
        <rFont val="Times New Roman"/>
        <family val="1"/>
        <charset val="204"/>
      </rPr>
      <t xml:space="preserve"> маблағлари ҳисобига харид қилиниши режалаштирилган товарлар (ишлар, хизматлар) тўғрисидаги маълумотлар.</t>
    </r>
  </si>
  <si>
    <t>Жами</t>
  </si>
  <si>
    <r>
      <t xml:space="preserve">Ўзбекистон Республикаси Транспорт вазирлигининг </t>
    </r>
    <r>
      <rPr>
        <b/>
        <u/>
        <sz val="18"/>
        <color theme="1"/>
        <rFont val="Times New Roman"/>
        <family val="1"/>
        <charset val="204"/>
      </rPr>
      <t>бюджетдан ташқари</t>
    </r>
    <r>
      <rPr>
        <b/>
        <sz val="18"/>
        <color theme="1"/>
        <rFont val="Times New Roman"/>
        <family val="1"/>
        <charset val="204"/>
      </rPr>
      <t xml:space="preserve"> маблағлари ҳисобига харид қилиниши режалаштирилган товарлар (ишлар, хизматлар) тўғрисидаги маълумотлар.</t>
    </r>
  </si>
  <si>
    <t>Харажатлар моддалари номи</t>
  </si>
  <si>
    <t>I чорак бўйича жами</t>
  </si>
  <si>
    <t>II чорак бўйича жами</t>
  </si>
  <si>
    <t xml:space="preserve">январь </t>
  </si>
  <si>
    <t>февраль</t>
  </si>
  <si>
    <t xml:space="preserve">март </t>
  </si>
  <si>
    <t xml:space="preserve">апрель </t>
  </si>
  <si>
    <t>май</t>
  </si>
  <si>
    <t>июнь</t>
  </si>
  <si>
    <t>IV  гуруҳ харажатлари - бошқа харажатлар</t>
  </si>
  <si>
    <t xml:space="preserve">БОШҚА ХАРАЖАТЛАР - ЖАМИ </t>
  </si>
  <si>
    <t>жумладан:</t>
  </si>
  <si>
    <t>АСОСИЙ ВОСИТАЛАР БЎЙИЧА ХАРАЖАТЛАР</t>
  </si>
  <si>
    <t>Асосий воситаларни капитал таъмирлаш</t>
  </si>
  <si>
    <t>Нотурар жой бинолари (қуриш ва реконструкция қилиш)</t>
  </si>
  <si>
    <t>Нотурар жой бинолари (мукаммал)</t>
  </si>
  <si>
    <t>Асосий воситаларни капитал таъмирлаш бўйича бошқа харажатлар (лойиҳа смета  ҳужжатлари ва экспертиза харажатлари)</t>
  </si>
  <si>
    <t>Асосий воситаларни сотиб олиш</t>
  </si>
  <si>
    <t xml:space="preserve">Компьютер жиҳозлари, ҳисоблаш ва аудио-видео техникаси, ахборот технологияси ва керакли ашёлар </t>
  </si>
  <si>
    <t>Бошқа техника</t>
  </si>
  <si>
    <t>Жорий</t>
  </si>
  <si>
    <t>Вакиллик харажатлари</t>
  </si>
  <si>
    <t>Электрон давлат харидларида иштирок этиш учун закалат тўлови харажатлари</t>
  </si>
  <si>
    <t>Мақсадли харажатлар</t>
  </si>
  <si>
    <t>Халқаро ва давлатлараро ташкилотларга аъзолик</t>
  </si>
  <si>
    <t>Мажбуриятлар (Давлат дастури бўйича)</t>
  </si>
  <si>
    <t xml:space="preserve">Кредитларни қайтариш </t>
  </si>
  <si>
    <t>ҲАММА ХАРАЖАТЛАР:</t>
  </si>
  <si>
    <t>2022 йил 1 чораги ҳолатига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</si>
</sst>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30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0"/>
      <name val="Arial Cyr"/>
      <charset val="204"/>
    </font>
    <font>
      <b/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u/>
      <sz val="18"/>
      <color indexed="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Segoe U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" fillId="0" borderId="0"/>
    <xf numFmtId="0" fontId="6" fillId="0" borderId="0"/>
    <xf numFmtId="0" fontId="9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4" fontId="11" fillId="0" borderId="0" applyFont="0" applyFill="0" applyBorder="0" applyAlignment="0" applyProtection="0"/>
    <xf numFmtId="0" fontId="15" fillId="0" borderId="0"/>
    <xf numFmtId="0" fontId="6" fillId="0" borderId="0"/>
  </cellStyleXfs>
  <cellXfs count="180">
    <xf numFmtId="0" fontId="0" fillId="0" borderId="0" xfId="0"/>
    <xf numFmtId="3" fontId="2" fillId="0" borderId="0" xfId="0" applyNumberFormat="1" applyFont="1" applyFill="1" applyAlignment="1" applyProtection="1"/>
    <xf numFmtId="3" fontId="2" fillId="0" borderId="0" xfId="0" applyNumberFormat="1" applyFont="1" applyFill="1" applyProtection="1"/>
    <xf numFmtId="3" fontId="2" fillId="0" borderId="0" xfId="0" applyNumberFormat="1" applyFont="1" applyFill="1" applyAlignment="1" applyProtection="1">
      <alignment horizontal="center"/>
    </xf>
    <xf numFmtId="3" fontId="3" fillId="0" borderId="0" xfId="0" applyNumberFormat="1" applyFont="1" applyFill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2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Protection="1"/>
    <xf numFmtId="3" fontId="2" fillId="0" borderId="0" xfId="0" applyNumberFormat="1" applyFont="1" applyFill="1" applyAlignment="1" applyProtection="1">
      <alignment horizontal="center" vertical="center" wrapText="1"/>
    </xf>
    <xf numFmtId="3" fontId="3" fillId="0" borderId="0" xfId="0" applyNumberFormat="1" applyFont="1" applyFill="1" applyProtection="1"/>
    <xf numFmtId="3" fontId="2" fillId="0" borderId="0" xfId="0" applyNumberFormat="1" applyFont="1" applyFill="1" applyAlignment="1" applyProtection="1">
      <alignment horizontal="center" vertical="center" wrapText="1"/>
    </xf>
    <xf numFmtId="3" fontId="8" fillId="0" borderId="0" xfId="0" applyNumberFormat="1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Border="1" applyAlignment="1" applyProtection="1">
      <alignment vertical="top" wrapText="1"/>
    </xf>
    <xf numFmtId="3" fontId="8" fillId="0" borderId="5" xfId="6" applyNumberFormat="1" applyFont="1" applyFill="1" applyBorder="1" applyAlignment="1" applyProtection="1">
      <alignment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8" fillId="0" borderId="7" xfId="0" applyNumberFormat="1" applyFont="1" applyFill="1" applyBorder="1" applyAlignment="1" applyProtection="1">
      <alignment horizontal="center" vertical="center" wrapText="1"/>
    </xf>
    <xf numFmtId="3" fontId="8" fillId="0" borderId="5" xfId="7" applyNumberFormat="1" applyFont="1" applyFill="1" applyBorder="1" applyAlignment="1" applyProtection="1">
      <alignment vertical="center" wrapText="1"/>
    </xf>
    <xf numFmtId="3" fontId="4" fillId="0" borderId="5" xfId="8" applyNumberFormat="1" applyFont="1" applyFill="1" applyBorder="1" applyAlignment="1" applyProtection="1">
      <alignment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3" fontId="4" fillId="0" borderId="7" xfId="0" applyNumberFormat="1" applyFont="1" applyFill="1" applyBorder="1" applyAlignment="1" applyProtection="1">
      <alignment horizontal="center" vertical="center" wrapText="1"/>
    </xf>
    <xf numFmtId="3" fontId="8" fillId="0" borderId="5" xfId="9" applyNumberFormat="1" applyFont="1" applyFill="1" applyBorder="1" applyAlignment="1" applyProtection="1">
      <alignment vertical="center" wrapText="1"/>
    </xf>
    <xf numFmtId="3" fontId="8" fillId="0" borderId="5" xfId="8" applyNumberFormat="1" applyFont="1" applyFill="1" applyBorder="1" applyAlignment="1" applyProtection="1">
      <alignment vertical="center" wrapText="1"/>
    </xf>
    <xf numFmtId="3" fontId="8" fillId="0" borderId="0" xfId="1" applyNumberFormat="1" applyFont="1" applyFill="1" applyBorder="1" applyAlignment="1" applyProtection="1">
      <alignment horizontal="left" vertical="center" wrapText="1"/>
    </xf>
    <xf numFmtId="3" fontId="8" fillId="0" borderId="13" xfId="0" applyNumberFormat="1" applyFont="1" applyFill="1" applyBorder="1" applyAlignment="1" applyProtection="1">
      <alignment horizontal="center" vertical="center" wrapText="1"/>
    </xf>
    <xf numFmtId="3" fontId="8" fillId="0" borderId="10" xfId="0" applyNumberFormat="1" applyFont="1" applyFill="1" applyBorder="1" applyAlignment="1" applyProtection="1">
      <alignment horizontal="center" vertical="center" wrapText="1"/>
    </xf>
    <xf numFmtId="3" fontId="4" fillId="0" borderId="13" xfId="0" applyNumberFormat="1" applyFont="1" applyFill="1" applyBorder="1" applyAlignment="1" applyProtection="1">
      <alignment horizontal="center" vertical="center" wrapText="1"/>
    </xf>
    <xf numFmtId="3" fontId="4" fillId="0" borderId="10" xfId="0" applyNumberFormat="1" applyFont="1" applyFill="1" applyBorder="1" applyAlignment="1" applyProtection="1">
      <alignment horizontal="center" vertical="center" wrapText="1"/>
    </xf>
    <xf numFmtId="3" fontId="8" fillId="0" borderId="23" xfId="0" applyNumberFormat="1" applyFont="1" applyFill="1" applyBorder="1" applyAlignment="1" applyProtection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</xf>
    <xf numFmtId="3" fontId="4" fillId="0" borderId="25" xfId="8" applyNumberFormat="1" applyFont="1" applyFill="1" applyBorder="1" applyAlignment="1" applyProtection="1">
      <alignment vertical="center" wrapText="1"/>
    </xf>
    <xf numFmtId="3" fontId="8" fillId="0" borderId="1" xfId="0" applyNumberFormat="1" applyFont="1" applyFill="1" applyBorder="1" applyAlignment="1" applyProtection="1">
      <alignment horizontal="center" vertical="center" wrapText="1"/>
    </xf>
    <xf numFmtId="3" fontId="8" fillId="0" borderId="26" xfId="0" applyNumberFormat="1" applyFont="1" applyFill="1" applyBorder="1" applyAlignment="1" applyProtection="1">
      <alignment horizontal="center" vertical="center" wrapText="1"/>
    </xf>
    <xf numFmtId="3" fontId="4" fillId="0" borderId="27" xfId="0" applyNumberFormat="1" applyFont="1" applyFill="1" applyBorder="1" applyAlignment="1" applyProtection="1">
      <alignment horizontal="center" vertical="center" wrapText="1"/>
    </xf>
    <xf numFmtId="3" fontId="4" fillId="0" borderId="28" xfId="0" applyNumberFormat="1" applyFont="1" applyFill="1" applyBorder="1" applyAlignment="1" applyProtection="1">
      <alignment horizontal="center" vertical="center" wrapText="1"/>
    </xf>
    <xf numFmtId="3" fontId="4" fillId="0" borderId="26" xfId="0" applyNumberFormat="1" applyFont="1" applyFill="1" applyBorder="1" applyAlignment="1" applyProtection="1">
      <alignment horizontal="center" vertical="center" wrapText="1"/>
    </xf>
    <xf numFmtId="3" fontId="8" fillId="0" borderId="18" xfId="1" applyNumberFormat="1" applyFont="1" applyFill="1" applyBorder="1" applyAlignment="1" applyProtection="1">
      <alignment horizontal="left" vertical="center" wrapText="1"/>
    </xf>
    <xf numFmtId="3" fontId="8" fillId="0" borderId="29" xfId="0" applyNumberFormat="1" applyFont="1" applyFill="1" applyBorder="1" applyAlignment="1" applyProtection="1">
      <alignment horizontal="center" vertical="center" wrapText="1"/>
    </xf>
    <xf numFmtId="3" fontId="8" fillId="0" borderId="16" xfId="0" applyNumberFormat="1" applyFont="1" applyFill="1" applyBorder="1" applyAlignment="1" applyProtection="1">
      <alignment horizontal="center" vertical="center" wrapText="1"/>
    </xf>
    <xf numFmtId="3" fontId="8" fillId="0" borderId="21" xfId="0" applyNumberFormat="1" applyFont="1" applyFill="1" applyBorder="1" applyAlignment="1" applyProtection="1">
      <alignment horizontal="center" vertical="center" wrapText="1"/>
    </xf>
    <xf numFmtId="3" fontId="8" fillId="0" borderId="19" xfId="0" applyNumberFormat="1" applyFont="1" applyFill="1" applyBorder="1" applyAlignment="1" applyProtection="1">
      <alignment horizontal="center" vertical="center" wrapText="1"/>
    </xf>
    <xf numFmtId="3" fontId="8" fillId="0" borderId="20" xfId="0" applyNumberFormat="1" applyFont="1" applyFill="1" applyBorder="1" applyAlignment="1" applyProtection="1">
      <alignment horizontal="center" vertical="center" wrapText="1"/>
    </xf>
    <xf numFmtId="3" fontId="7" fillId="0" borderId="17" xfId="0" applyNumberFormat="1" applyFont="1" applyFill="1" applyBorder="1" applyAlignment="1" applyProtection="1">
      <alignment vertical="top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3" fontId="12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3" fontId="8" fillId="0" borderId="30" xfId="0" applyNumberFormat="1" applyFont="1" applyFill="1" applyBorder="1" applyAlignment="1" applyProtection="1">
      <alignment horizontal="center" vertical="center" wrapText="1"/>
    </xf>
    <xf numFmtId="3" fontId="8" fillId="0" borderId="31" xfId="0" applyNumberFormat="1" applyFont="1" applyFill="1" applyBorder="1" applyAlignment="1" applyProtection="1">
      <alignment horizontal="center" vertical="center" wrapText="1"/>
    </xf>
    <xf numFmtId="3" fontId="8" fillId="0" borderId="32" xfId="0" applyNumberFormat="1" applyFont="1" applyFill="1" applyBorder="1" applyAlignment="1" applyProtection="1">
      <alignment horizontal="center" vertical="center" wrapText="1"/>
    </xf>
    <xf numFmtId="3" fontId="8" fillId="0" borderId="11" xfId="0" applyNumberFormat="1" applyFont="1" applyFill="1" applyBorder="1" applyAlignment="1" applyProtection="1">
      <alignment horizontal="center" vertical="center" wrapText="1"/>
    </xf>
    <xf numFmtId="3" fontId="8" fillId="0" borderId="13" xfId="0" applyNumberFormat="1" applyFont="1" applyFill="1" applyBorder="1" applyAlignment="1" applyProtection="1">
      <alignment horizontal="center" vertical="center" wrapText="1"/>
    </xf>
    <xf numFmtId="3" fontId="8" fillId="0" borderId="14" xfId="0" applyNumberFormat="1" applyFont="1" applyFill="1" applyBorder="1" applyAlignment="1" applyProtection="1">
      <alignment horizontal="center" vertical="center" wrapText="1"/>
    </xf>
    <xf numFmtId="3" fontId="8" fillId="0" borderId="22" xfId="0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 applyProtection="1">
      <alignment horizontal="center" vertical="center" wrapText="1"/>
    </xf>
    <xf numFmtId="3" fontId="5" fillId="0" borderId="3" xfId="0" applyNumberFormat="1" applyFont="1" applyFill="1" applyBorder="1" applyAlignment="1" applyProtection="1">
      <alignment horizontal="center" vertical="center" wrapText="1"/>
    </xf>
    <xf numFmtId="3" fontId="5" fillId="0" borderId="11" xfId="0" applyNumberFormat="1" applyFont="1" applyFill="1" applyBorder="1" applyAlignment="1" applyProtection="1">
      <alignment horizontal="center" vertical="center" wrapText="1"/>
    </xf>
    <xf numFmtId="3" fontId="5" fillId="0" borderId="4" xfId="0" applyNumberFormat="1" applyFont="1" applyFill="1" applyBorder="1" applyAlignment="1" applyProtection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0" fillId="0" borderId="0" xfId="0" applyFill="1"/>
    <xf numFmtId="0" fontId="19" fillId="0" borderId="0" xfId="12" applyFont="1" applyFill="1"/>
    <xf numFmtId="0" fontId="19" fillId="0" borderId="0" xfId="12" applyFont="1" applyFill="1" applyAlignment="1">
      <alignment horizontal="center" vertical="center"/>
    </xf>
    <xf numFmtId="0" fontId="3" fillId="0" borderId="0" xfId="12" applyFont="1" applyFill="1" applyAlignment="1">
      <alignment vertical="center" wrapText="1"/>
    </xf>
    <xf numFmtId="0" fontId="3" fillId="0" borderId="0" xfId="12" applyFont="1" applyFill="1" applyAlignment="1">
      <alignment vertical="center"/>
    </xf>
    <xf numFmtId="0" fontId="3" fillId="0" borderId="0" xfId="12" applyFont="1" applyFill="1" applyAlignment="1">
      <alignment horizontal="center" vertical="center" wrapText="1"/>
    </xf>
    <xf numFmtId="0" fontId="3" fillId="0" borderId="0" xfId="12" applyFont="1" applyFill="1" applyAlignment="1">
      <alignment horizontal="center" vertical="center"/>
    </xf>
    <xf numFmtId="3" fontId="3" fillId="0" borderId="0" xfId="12" applyNumberFormat="1" applyFont="1" applyFill="1" applyAlignment="1">
      <alignment horizontal="center" vertical="center"/>
    </xf>
    <xf numFmtId="0" fontId="20" fillId="0" borderId="0" xfId="12" applyFont="1" applyFill="1"/>
    <xf numFmtId="0" fontId="21" fillId="0" borderId="33" xfId="12" applyFont="1" applyFill="1" applyBorder="1" applyAlignment="1">
      <alignment horizontal="center" vertical="center" wrapText="1"/>
    </xf>
    <xf numFmtId="0" fontId="21" fillId="0" borderId="11" xfId="12" applyFont="1" applyFill="1" applyBorder="1" applyAlignment="1">
      <alignment horizontal="center" vertical="center" wrapText="1"/>
    </xf>
    <xf numFmtId="0" fontId="21" fillId="0" borderId="22" xfId="12" applyFont="1" applyFill="1" applyBorder="1" applyAlignment="1">
      <alignment horizontal="center" vertical="center" wrapText="1"/>
    </xf>
    <xf numFmtId="0" fontId="22" fillId="0" borderId="33" xfId="12" applyFont="1" applyFill="1" applyBorder="1" applyAlignment="1">
      <alignment horizontal="center" vertical="center" wrapText="1"/>
    </xf>
    <xf numFmtId="0" fontId="22" fillId="0" borderId="3" xfId="12" applyFont="1" applyFill="1" applyBorder="1" applyAlignment="1">
      <alignment horizontal="center" vertical="center" wrapText="1"/>
    </xf>
    <xf numFmtId="0" fontId="22" fillId="0" borderId="4" xfId="12" applyFont="1" applyFill="1" applyBorder="1" applyAlignment="1">
      <alignment horizontal="center" vertical="center" wrapText="1"/>
    </xf>
    <xf numFmtId="0" fontId="23" fillId="0" borderId="0" xfId="12" applyFont="1" applyFill="1"/>
    <xf numFmtId="0" fontId="21" fillId="0" borderId="34" xfId="12" applyFont="1" applyFill="1" applyBorder="1" applyAlignment="1">
      <alignment horizontal="center" vertical="center" wrapText="1"/>
    </xf>
    <xf numFmtId="0" fontId="21" fillId="0" borderId="14" xfId="12" applyFont="1" applyFill="1" applyBorder="1" applyAlignment="1">
      <alignment horizontal="center" vertical="center" wrapText="1"/>
    </xf>
    <xf numFmtId="0" fontId="21" fillId="0" borderId="24" xfId="12" applyFont="1" applyFill="1" applyBorder="1" applyAlignment="1">
      <alignment horizontal="center" vertical="center" wrapText="1"/>
    </xf>
    <xf numFmtId="0" fontId="21" fillId="0" borderId="34" xfId="12" applyFont="1" applyFill="1" applyBorder="1" applyAlignment="1">
      <alignment horizontal="center" vertical="center" wrapText="1"/>
    </xf>
    <xf numFmtId="0" fontId="21" fillId="0" borderId="8" xfId="12" applyFont="1" applyFill="1" applyBorder="1" applyAlignment="1">
      <alignment horizontal="center" vertical="center" wrapText="1"/>
    </xf>
    <xf numFmtId="0" fontId="21" fillId="0" borderId="9" xfId="12" applyFont="1" applyFill="1" applyBorder="1" applyAlignment="1">
      <alignment horizontal="center" vertical="center" wrapText="1"/>
    </xf>
    <xf numFmtId="0" fontId="21" fillId="0" borderId="18" xfId="12" applyFont="1" applyFill="1" applyBorder="1" applyAlignment="1">
      <alignment horizontal="center" vertical="center" wrapText="1"/>
    </xf>
    <xf numFmtId="0" fontId="21" fillId="0" borderId="19" xfId="12" applyFont="1" applyFill="1" applyBorder="1" applyAlignment="1">
      <alignment horizontal="center" vertical="center" wrapText="1"/>
    </xf>
    <xf numFmtId="0" fontId="21" fillId="0" borderId="20" xfId="12" applyFont="1" applyFill="1" applyBorder="1" applyAlignment="1">
      <alignment horizontal="center" vertical="center" wrapText="1"/>
    </xf>
    <xf numFmtId="0" fontId="21" fillId="0" borderId="35" xfId="12" applyFont="1" applyFill="1" applyBorder="1" applyAlignment="1">
      <alignment horizontal="left" vertical="center" wrapText="1"/>
    </xf>
    <xf numFmtId="3" fontId="21" fillId="0" borderId="36" xfId="12" applyNumberFormat="1" applyFont="1" applyFill="1" applyBorder="1" applyAlignment="1">
      <alignment horizontal="center" vertical="center" wrapText="1"/>
    </xf>
    <xf numFmtId="3" fontId="21" fillId="0" borderId="22" xfId="13" applyNumberFormat="1" applyFont="1" applyFill="1" applyBorder="1" applyAlignment="1" applyProtection="1">
      <alignment horizontal="center" vertical="center" wrapText="1"/>
    </xf>
    <xf numFmtId="3" fontId="21" fillId="0" borderId="33" xfId="13" applyNumberFormat="1" applyFont="1" applyFill="1" applyBorder="1" applyAlignment="1" applyProtection="1">
      <alignment horizontal="center" vertical="center" wrapText="1"/>
    </xf>
    <xf numFmtId="3" fontId="21" fillId="0" borderId="3" xfId="13" applyNumberFormat="1" applyFont="1" applyFill="1" applyBorder="1" applyAlignment="1" applyProtection="1">
      <alignment horizontal="center" vertical="center" wrapText="1"/>
    </xf>
    <xf numFmtId="3" fontId="21" fillId="0" borderId="4" xfId="13" applyNumberFormat="1" applyFont="1" applyFill="1" applyBorder="1" applyAlignment="1" applyProtection="1">
      <alignment horizontal="center" vertical="center" wrapText="1"/>
    </xf>
    <xf numFmtId="3" fontId="21" fillId="0" borderId="37" xfId="13" applyNumberFormat="1" applyFont="1" applyFill="1" applyBorder="1" applyAlignment="1" applyProtection="1">
      <alignment horizontal="center" vertical="center" wrapText="1"/>
    </xf>
    <xf numFmtId="0" fontId="21" fillId="0" borderId="0" xfId="12" applyFont="1" applyFill="1"/>
    <xf numFmtId="0" fontId="22" fillId="0" borderId="5" xfId="12" applyFont="1" applyFill="1" applyBorder="1" applyAlignment="1">
      <alignment horizontal="left" vertical="center" wrapText="1"/>
    </xf>
    <xf numFmtId="3" fontId="21" fillId="0" borderId="13" xfId="12" applyNumberFormat="1" applyFont="1" applyFill="1" applyBorder="1" applyAlignment="1">
      <alignment horizontal="center" vertical="center" wrapText="1"/>
    </xf>
    <xf numFmtId="3" fontId="21" fillId="0" borderId="23" xfId="13" applyNumberFormat="1" applyFont="1" applyFill="1" applyBorder="1" applyAlignment="1" applyProtection="1">
      <alignment horizontal="center" vertical="center" wrapText="1"/>
    </xf>
    <xf numFmtId="3" fontId="21" fillId="0" borderId="5" xfId="13" applyNumberFormat="1" applyFont="1" applyFill="1" applyBorder="1" applyAlignment="1" applyProtection="1">
      <alignment horizontal="center" vertical="center" wrapText="1"/>
    </xf>
    <xf numFmtId="3" fontId="21" fillId="0" borderId="6" xfId="13" applyNumberFormat="1" applyFont="1" applyFill="1" applyBorder="1" applyAlignment="1" applyProtection="1">
      <alignment horizontal="center" vertical="center" wrapText="1"/>
    </xf>
    <xf numFmtId="3" fontId="21" fillId="0" borderId="7" xfId="13" applyNumberFormat="1" applyFont="1" applyFill="1" applyBorder="1" applyAlignment="1" applyProtection="1">
      <alignment horizontal="center" vertical="center" wrapText="1"/>
    </xf>
    <xf numFmtId="3" fontId="21" fillId="0" borderId="38" xfId="13" applyNumberFormat="1" applyFont="1" applyFill="1" applyBorder="1" applyAlignment="1" applyProtection="1">
      <alignment horizontal="center" vertical="center" wrapText="1"/>
    </xf>
    <xf numFmtId="0" fontId="24" fillId="0" borderId="5" xfId="12" applyFont="1" applyFill="1" applyBorder="1" applyAlignment="1">
      <alignment horizontal="center"/>
    </xf>
    <xf numFmtId="0" fontId="24" fillId="0" borderId="5" xfId="12" applyFont="1" applyFill="1" applyBorder="1" applyAlignment="1">
      <alignment horizontal="justify" wrapText="1"/>
    </xf>
    <xf numFmtId="3" fontId="23" fillId="0" borderId="5" xfId="13" applyNumberFormat="1" applyFont="1" applyFill="1" applyBorder="1" applyAlignment="1" applyProtection="1">
      <alignment horizontal="center" vertical="center" wrapText="1"/>
    </xf>
    <xf numFmtId="3" fontId="23" fillId="0" borderId="6" xfId="13" applyNumberFormat="1" applyFont="1" applyFill="1" applyBorder="1" applyAlignment="1" applyProtection="1">
      <alignment horizontal="center" vertical="center" wrapText="1"/>
    </xf>
    <xf numFmtId="3" fontId="23" fillId="0" borderId="7" xfId="13" applyNumberFormat="1" applyFont="1" applyFill="1" applyBorder="1" applyAlignment="1" applyProtection="1">
      <alignment horizontal="center" vertical="center" wrapText="1"/>
    </xf>
    <xf numFmtId="3" fontId="23" fillId="0" borderId="5" xfId="13" applyNumberFormat="1" applyFont="1" applyFill="1" applyBorder="1" applyAlignment="1" applyProtection="1">
      <alignment horizontal="center" vertical="center" wrapText="1"/>
      <protection locked="0"/>
    </xf>
    <xf numFmtId="3" fontId="23" fillId="0" borderId="6" xfId="13" applyNumberFormat="1" applyFont="1" applyFill="1" applyBorder="1" applyAlignment="1" applyProtection="1">
      <alignment horizontal="center" vertical="center" wrapText="1"/>
      <protection locked="0"/>
    </xf>
    <xf numFmtId="3" fontId="23" fillId="0" borderId="7" xfId="13" applyNumberFormat="1" applyFont="1" applyFill="1" applyBorder="1" applyAlignment="1" applyProtection="1">
      <alignment horizontal="center" vertical="center" wrapText="1"/>
      <protection locked="0"/>
    </xf>
    <xf numFmtId="0" fontId="25" fillId="0" borderId="5" xfId="12" applyFont="1" applyFill="1" applyBorder="1" applyAlignment="1">
      <alignment horizontal="justify" wrapText="1"/>
    </xf>
    <xf numFmtId="3" fontId="23" fillId="0" borderId="5" xfId="12" applyNumberFormat="1" applyFont="1" applyFill="1" applyBorder="1" applyAlignment="1">
      <alignment horizontal="center" vertical="center" wrapText="1"/>
    </xf>
    <xf numFmtId="3" fontId="23" fillId="0" borderId="6" xfId="12" applyNumberFormat="1" applyFont="1" applyFill="1" applyBorder="1" applyAlignment="1">
      <alignment horizontal="center" vertical="center" wrapText="1"/>
    </xf>
    <xf numFmtId="3" fontId="23" fillId="0" borderId="7" xfId="12" applyNumberFormat="1" applyFont="1" applyFill="1" applyBorder="1" applyAlignment="1">
      <alignment horizontal="center" vertical="center" wrapText="1"/>
    </xf>
    <xf numFmtId="3" fontId="21" fillId="0" borderId="5" xfId="13" applyNumberFormat="1" applyFont="1" applyFill="1" applyBorder="1" applyAlignment="1" applyProtection="1">
      <alignment horizontal="center" vertical="center" wrapText="1"/>
      <protection locked="0"/>
    </xf>
    <xf numFmtId="3" fontId="21" fillId="0" borderId="6" xfId="13" applyNumberFormat="1" applyFont="1" applyFill="1" applyBorder="1" applyAlignment="1" applyProtection="1">
      <alignment horizontal="center" vertical="center" wrapText="1"/>
      <protection locked="0"/>
    </xf>
    <xf numFmtId="3" fontId="21" fillId="0" borderId="7" xfId="13" applyNumberFormat="1" applyFont="1" applyFill="1" applyBorder="1" applyAlignment="1" applyProtection="1">
      <alignment horizontal="center" vertical="center" wrapText="1"/>
      <protection locked="0"/>
    </xf>
    <xf numFmtId="3" fontId="23" fillId="0" borderId="38" xfId="12" applyNumberFormat="1" applyFont="1" applyFill="1" applyBorder="1" applyAlignment="1">
      <alignment horizontal="center" vertical="center" wrapText="1"/>
    </xf>
    <xf numFmtId="0" fontId="24" fillId="0" borderId="5" xfId="12" applyFont="1" applyFill="1" applyBorder="1" applyAlignment="1">
      <alignment horizontal="left" vertical="center" wrapText="1"/>
    </xf>
    <xf numFmtId="3" fontId="21" fillId="0" borderId="38" xfId="12" applyNumberFormat="1" applyFont="1" applyFill="1" applyBorder="1" applyAlignment="1">
      <alignment horizontal="center" vertical="center" wrapText="1"/>
    </xf>
    <xf numFmtId="0" fontId="25" fillId="0" borderId="5" xfId="12" applyFont="1" applyFill="1" applyBorder="1" applyAlignment="1">
      <alignment horizontal="left" vertical="center" wrapText="1"/>
    </xf>
    <xf numFmtId="0" fontId="26" fillId="0" borderId="5" xfId="12" applyFont="1" applyFill="1" applyBorder="1" applyAlignment="1">
      <alignment horizontal="left" wrapText="1"/>
    </xf>
    <xf numFmtId="0" fontId="23" fillId="2" borderId="5" xfId="12" applyFont="1" applyFill="1" applyBorder="1" applyAlignment="1">
      <alignment horizontal="justify" wrapText="1"/>
    </xf>
    <xf numFmtId="3" fontId="21" fillId="2" borderId="13" xfId="12" applyNumberFormat="1" applyFont="1" applyFill="1" applyBorder="1" applyAlignment="1">
      <alignment horizontal="center" vertical="center" wrapText="1"/>
    </xf>
    <xf numFmtId="3" fontId="21" fillId="2" borderId="23" xfId="13" applyNumberFormat="1" applyFont="1" applyFill="1" applyBorder="1" applyAlignment="1" applyProtection="1">
      <alignment horizontal="center" vertical="center" wrapText="1"/>
    </xf>
    <xf numFmtId="3" fontId="23" fillId="2" borderId="5" xfId="13" applyNumberFormat="1" applyFont="1" applyFill="1" applyBorder="1" applyAlignment="1" applyProtection="1">
      <alignment horizontal="center" vertical="center" wrapText="1"/>
      <protection locked="0"/>
    </xf>
    <xf numFmtId="3" fontId="23" fillId="2" borderId="6" xfId="13" applyNumberFormat="1" applyFont="1" applyFill="1" applyBorder="1" applyAlignment="1" applyProtection="1">
      <alignment horizontal="center" vertical="center" wrapText="1"/>
      <protection locked="0"/>
    </xf>
    <xf numFmtId="3" fontId="23" fillId="2" borderId="7" xfId="13" applyNumberFormat="1" applyFont="1" applyFill="1" applyBorder="1" applyAlignment="1" applyProtection="1">
      <alignment horizontal="center" vertical="center" wrapText="1"/>
      <protection locked="0"/>
    </xf>
    <xf numFmtId="3" fontId="21" fillId="2" borderId="38" xfId="13" applyNumberFormat="1" applyFont="1" applyFill="1" applyBorder="1" applyAlignment="1" applyProtection="1">
      <alignment horizontal="center" vertical="center" wrapText="1"/>
    </xf>
    <xf numFmtId="0" fontId="27" fillId="2" borderId="0" xfId="12" applyFont="1" applyFill="1"/>
    <xf numFmtId="0" fontId="24" fillId="0" borderId="25" xfId="12" applyFont="1" applyFill="1" applyBorder="1" applyAlignment="1">
      <alignment horizontal="left" vertical="center" wrapText="1"/>
    </xf>
    <xf numFmtId="3" fontId="21" fillId="0" borderId="1" xfId="12" applyNumberFormat="1" applyFont="1" applyFill="1" applyBorder="1" applyAlignment="1">
      <alignment horizontal="center" vertical="center" wrapText="1"/>
    </xf>
    <xf numFmtId="3" fontId="21" fillId="0" borderId="26" xfId="13" applyNumberFormat="1" applyFont="1" applyFill="1" applyBorder="1" applyAlignment="1" applyProtection="1">
      <alignment horizontal="center" vertical="center" wrapText="1"/>
    </xf>
    <xf numFmtId="3" fontId="23" fillId="0" borderId="25" xfId="13" applyNumberFormat="1" applyFont="1" applyFill="1" applyBorder="1" applyAlignment="1" applyProtection="1">
      <alignment horizontal="center" vertical="center" wrapText="1"/>
      <protection locked="0"/>
    </xf>
    <xf numFmtId="3" fontId="23" fillId="0" borderId="27" xfId="12" applyNumberFormat="1" applyFont="1" applyFill="1" applyBorder="1" applyAlignment="1">
      <alignment horizontal="center" vertical="center" wrapText="1"/>
    </xf>
    <xf numFmtId="3" fontId="23" fillId="0" borderId="28" xfId="12" applyNumberFormat="1" applyFont="1" applyFill="1" applyBorder="1" applyAlignment="1">
      <alignment horizontal="center" vertical="center" wrapText="1"/>
    </xf>
    <xf numFmtId="3" fontId="21" fillId="0" borderId="39" xfId="13" applyNumberFormat="1" applyFont="1" applyFill="1" applyBorder="1" applyAlignment="1" applyProtection="1">
      <alignment horizontal="center" vertical="center" wrapText="1"/>
    </xf>
    <xf numFmtId="3" fontId="23" fillId="0" borderId="25" xfId="12" applyNumberFormat="1" applyFont="1" applyFill="1" applyBorder="1" applyAlignment="1">
      <alignment horizontal="center" vertical="center" wrapText="1"/>
    </xf>
    <xf numFmtId="0" fontId="21" fillId="0" borderId="18" xfId="12" applyFont="1" applyFill="1" applyBorder="1" applyAlignment="1">
      <alignment horizontal="left" vertical="center" wrapText="1"/>
    </xf>
    <xf numFmtId="3" fontId="21" fillId="0" borderId="29" xfId="12" applyNumberFormat="1" applyFont="1" applyFill="1" applyBorder="1" applyAlignment="1">
      <alignment horizontal="center" vertical="center" wrapText="1"/>
    </xf>
    <xf numFmtId="3" fontId="21" fillId="0" borderId="16" xfId="13" applyNumberFormat="1" applyFont="1" applyFill="1" applyBorder="1" applyAlignment="1" applyProtection="1">
      <alignment horizontal="center" vertical="center" wrapText="1"/>
    </xf>
    <xf numFmtId="3" fontId="21" fillId="0" borderId="18" xfId="13" applyNumberFormat="1" applyFont="1" applyFill="1" applyBorder="1" applyAlignment="1" applyProtection="1">
      <alignment horizontal="center" vertical="center" wrapText="1"/>
    </xf>
    <xf numFmtId="3" fontId="21" fillId="0" borderId="19" xfId="13" applyNumberFormat="1" applyFont="1" applyFill="1" applyBorder="1" applyAlignment="1" applyProtection="1">
      <alignment horizontal="center" vertical="center" wrapText="1"/>
    </xf>
    <xf numFmtId="3" fontId="21" fillId="0" borderId="20" xfId="13" applyNumberFormat="1" applyFont="1" applyFill="1" applyBorder="1" applyAlignment="1" applyProtection="1">
      <alignment horizontal="center" vertical="center" wrapText="1"/>
    </xf>
    <xf numFmtId="3" fontId="21" fillId="0" borderId="40" xfId="13" applyNumberFormat="1" applyFont="1" applyFill="1" applyBorder="1" applyAlignment="1" applyProtection="1">
      <alignment horizontal="center" vertical="center" wrapText="1"/>
    </xf>
    <xf numFmtId="0" fontId="24" fillId="0" borderId="0" xfId="12" applyFont="1" applyFill="1" applyBorder="1" applyAlignment="1">
      <alignment horizontal="justify" wrapText="1"/>
    </xf>
    <xf numFmtId="0" fontId="3" fillId="0" borderId="0" xfId="0" applyFont="1" applyFill="1" applyBorder="1" applyAlignment="1"/>
    <xf numFmtId="3" fontId="23" fillId="0" borderId="0" xfId="13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 vertical="top"/>
    </xf>
    <xf numFmtId="0" fontId="23" fillId="0" borderId="0" xfId="12" applyFont="1" applyFill="1" applyBorder="1" applyAlignment="1">
      <alignment horizontal="justify" wrapText="1"/>
    </xf>
    <xf numFmtId="3" fontId="19" fillId="0" borderId="0" xfId="12" applyNumberFormat="1" applyFont="1" applyFill="1" applyAlignment="1">
      <alignment horizontal="center" vertical="center" wrapText="1"/>
    </xf>
    <xf numFmtId="0" fontId="21" fillId="0" borderId="0" xfId="12" applyFont="1" applyFill="1" applyAlignment="1">
      <alignment horizontal="right"/>
    </xf>
    <xf numFmtId="3" fontId="21" fillId="0" borderId="0" xfId="12" applyNumberFormat="1" applyFont="1" applyFill="1" applyBorder="1" applyAlignment="1" applyProtection="1">
      <alignment vertical="center"/>
    </xf>
    <xf numFmtId="0" fontId="15" fillId="0" borderId="0" xfId="12" applyFont="1" applyFill="1" applyBorder="1"/>
    <xf numFmtId="0" fontId="21" fillId="0" borderId="0" xfId="12" applyFont="1" applyFill="1" applyBorder="1" applyAlignment="1" applyProtection="1">
      <alignment vertical="center"/>
    </xf>
    <xf numFmtId="0" fontId="29" fillId="0" borderId="0" xfId="12" applyFont="1" applyFill="1" applyBorder="1" applyAlignment="1" applyProtection="1">
      <alignment vertical="center"/>
    </xf>
    <xf numFmtId="0" fontId="21" fillId="0" borderId="0" xfId="12" applyFont="1" applyFill="1" applyBorder="1" applyAlignment="1"/>
    <xf numFmtId="3" fontId="19" fillId="0" borderId="0" xfId="12" applyNumberFormat="1" applyFont="1" applyFill="1" applyBorder="1" applyAlignment="1">
      <alignment horizontal="center" vertical="center" wrapText="1"/>
    </xf>
    <xf numFmtId="3" fontId="21" fillId="0" borderId="0" xfId="12" applyNumberFormat="1" applyFont="1" applyFill="1" applyBorder="1" applyAlignment="1">
      <alignment horizontal="center" wrapText="1"/>
    </xf>
    <xf numFmtId="0" fontId="15" fillId="0" borderId="0" xfId="12" applyFont="1" applyFill="1"/>
    <xf numFmtId="0" fontId="19" fillId="0" borderId="0" xfId="12" applyFont="1" applyFill="1" applyBorder="1"/>
    <xf numFmtId="0" fontId="21" fillId="0" borderId="0" xfId="12" applyFont="1" applyFill="1" applyBorder="1" applyAlignment="1">
      <alignment horizontal="left" vertical="top"/>
    </xf>
    <xf numFmtId="0" fontId="21" fillId="0" borderId="0" xfId="12" applyFont="1" applyFill="1" applyBorder="1" applyAlignment="1">
      <alignment horizontal="left"/>
    </xf>
    <xf numFmtId="0" fontId="19" fillId="0" borderId="0" xfId="12" applyFont="1" applyFill="1" applyAlignment="1">
      <alignment vertical="top"/>
    </xf>
    <xf numFmtId="0" fontId="19" fillId="0" borderId="0" xfId="12" applyFont="1" applyFill="1" applyAlignment="1">
      <alignment horizontal="center"/>
    </xf>
    <xf numFmtId="0" fontId="3" fillId="0" borderId="0" xfId="12" applyFont="1" applyFill="1" applyAlignment="1">
      <alignment horizontal="center" vertical="center"/>
    </xf>
    <xf numFmtId="0" fontId="13" fillId="0" borderId="0" xfId="0" applyFont="1" applyAlignment="1">
      <alignment horizontal="center" wrapText="1"/>
    </xf>
  </cellXfs>
  <cellStyles count="14">
    <cellStyle name="Обычный" xfId="0" builtinId="0"/>
    <cellStyle name="Обычный 15" xfId="6"/>
    <cellStyle name="Обычный 16" xfId="7"/>
    <cellStyle name="Обычный 17" xfId="8"/>
    <cellStyle name="Обычный 2" xfId="2"/>
    <cellStyle name="Обычный 2 2 2" xfId="12"/>
    <cellStyle name="Обычный 3" xfId="3"/>
    <cellStyle name="Обычный 3 3" xfId="5"/>
    <cellStyle name="Обычный 4" xfId="4"/>
    <cellStyle name="Обычный 4 2" xfId="10"/>
    <cellStyle name="Обычный 67" xfId="9"/>
    <cellStyle name="Обычный 69" xfId="1"/>
    <cellStyle name="Обычный_Приложения - Формы" xfId="13"/>
    <cellStyle name="Финансовый 18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.qurbonov/Desktop/&#1042;&#1077;&#1073;-&#1089;&#1072;&#1081;&#1090;&#1075;&#1072;%20&#1084;&#1072;&#1098;&#1083;&#1091;&#1084;&#1086;&#1090;&#1083;&#1072;&#1088;/&#1055;&#1060;-6247/&#1041;&#1102;&#1076;&#1078;&#1077;&#1090;%20&#1086;&#1082;%202021/&#1064;&#1090;&#1072;&#1090;%202022/&#1041;&#1102;&#1076;&#1078;&#1077;&#1090;%20&#1086;&#1082;/&#1057;&#1084;&#1077;&#1090;&#1072;%202021/&#1057;&#1084;&#1077;&#1090;&#1072;%20&#1073;&#1102;&#1076;&#1078;&#1077;&#1090;%202021%20&#1081;%20&#1090;&#1072;&#1089;&#1076;&#1080;&#1179;&#1083;&#1072;&#1085;&#1075;&#1072;&#1085;%20Q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.qurbonov/Desktop/&#1042;&#1077;&#1073;-&#1089;&#1072;&#1081;&#1090;&#1075;&#1072;%20&#1084;&#1072;&#1098;&#1083;&#1091;&#1084;&#1086;&#1090;&#1083;&#1072;&#1088;/&#1055;&#1060;-6247/&#1060;&#1086;&#1085;&#1076;%20&#1057;&#1084;&#1077;&#1090;&#1072;%202022%20(&#1040;&#1074;&#1090;&#1086;&#1089;&#1086;&#1093;&#1088;&#1072;&#1085;&#1077;&#1085;&#1085;&#1099;&#108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. кар"/>
      <sheetName val="Смета расходов "/>
      <sheetName val="4 группа"/>
    </sheetNames>
    <sheetDataSet>
      <sheetData sheetId="0" refreshError="1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СМЕТА 2020"/>
      <sheetName val="СМЕТА 2020 03.01.2020"/>
      <sheetName val="Рег.карт."/>
      <sheetName val="Рег.карта"/>
      <sheetName val="1-2гр"/>
      <sheetName val=" Смета 2021 рашф. (2)"/>
      <sheetName val="4-гр "/>
      <sheetName val="Хиз.саф.Респ."/>
      <sheetName val="Хиз.саф.Чет эл. "/>
      <sheetName val="Ком респ."/>
      <sheetName val="Бюджет Чет эл"/>
      <sheetName val="42-34-990"/>
      <sheetName val="42-52-130"/>
      <sheetName val="42-92-100 "/>
      <sheetName val="42-99-990"/>
      <sheetName val="Лист3"/>
      <sheetName val="Лист4"/>
      <sheetName val="СМЕТА (2)"/>
      <sheetName val="Вр.смета Фонд 2020 й 25.12"/>
      <sheetName val="2019 штат (223)"/>
      <sheetName val="штат 20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7">
          <cell r="H47">
            <v>959131</v>
          </cell>
          <cell r="I47">
            <v>958131</v>
          </cell>
          <cell r="J47">
            <v>1671367</v>
          </cell>
          <cell r="L47">
            <v>1671367</v>
          </cell>
          <cell r="M47">
            <v>958131</v>
          </cell>
          <cell r="N47">
            <v>1671367</v>
          </cell>
        </row>
        <row r="52">
          <cell r="H52">
            <v>239782.75</v>
          </cell>
          <cell r="I52">
            <v>239532.75</v>
          </cell>
          <cell r="J52">
            <v>417841.75</v>
          </cell>
          <cell r="L52">
            <v>417841.75</v>
          </cell>
          <cell r="M52">
            <v>239532.75</v>
          </cell>
          <cell r="N52">
            <v>417841.75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81"/>
  <sheetViews>
    <sheetView topLeftCell="D1" zoomScale="85" zoomScaleNormal="85" zoomScaleSheetLayoutView="55" workbookViewId="0">
      <selection activeCell="D8" sqref="D8"/>
    </sheetView>
  </sheetViews>
  <sheetFormatPr defaultRowHeight="18.75" x14ac:dyDescent="0.3"/>
  <cols>
    <col min="1" max="1" width="14" style="2" hidden="1" customWidth="1"/>
    <col min="2" max="2" width="7" style="2" hidden="1" customWidth="1"/>
    <col min="3" max="3" width="12.5703125" style="10" hidden="1" customWidth="1"/>
    <col min="4" max="4" width="59.140625" style="1" customWidth="1"/>
    <col min="5" max="5" width="18.28515625" style="3" customWidth="1"/>
    <col min="6" max="6" width="15.28515625" style="3" customWidth="1"/>
    <col min="7" max="7" width="14.5703125" style="3" customWidth="1"/>
    <col min="8" max="9" width="14.5703125" style="4" customWidth="1"/>
    <col min="10" max="10" width="15.42578125" style="4" customWidth="1"/>
    <col min="11" max="13" width="15.140625" style="4" customWidth="1"/>
    <col min="14" max="14" width="17.140625" style="2" customWidth="1"/>
    <col min="15" max="16384" width="9.140625" style="2"/>
  </cols>
  <sheetData>
    <row r="1" spans="1:13" ht="81" customHeight="1" x14ac:dyDescent="0.3">
      <c r="C1" s="12"/>
      <c r="D1" s="47" t="s">
        <v>74</v>
      </c>
      <c r="E1" s="48"/>
      <c r="F1" s="48"/>
      <c r="G1" s="48"/>
      <c r="H1" s="48"/>
      <c r="I1" s="48"/>
      <c r="J1" s="48"/>
      <c r="K1" s="48"/>
      <c r="L1" s="48"/>
      <c r="M1" s="48"/>
    </row>
    <row r="2" spans="1:13" ht="75.75" customHeight="1" x14ac:dyDescent="0.35">
      <c r="C2" s="12"/>
      <c r="D2" s="44"/>
      <c r="E2" s="45"/>
      <c r="F2" s="45"/>
      <c r="G2" s="45"/>
      <c r="H2" s="45"/>
      <c r="I2" s="45"/>
      <c r="J2" s="45"/>
      <c r="K2" s="179" t="s">
        <v>105</v>
      </c>
      <c r="L2" s="179"/>
      <c r="M2" s="179"/>
    </row>
    <row r="3" spans="1:13" s="9" customFormat="1" ht="26.25" thickBot="1" x14ac:dyDescent="0.35">
      <c r="C3" s="8"/>
      <c r="D3" s="43"/>
      <c r="E3" s="43"/>
      <c r="F3" s="43"/>
      <c r="G3" s="14"/>
      <c r="H3" s="14"/>
      <c r="I3" s="14"/>
      <c r="J3" s="14"/>
      <c r="K3" s="14"/>
      <c r="L3" s="14"/>
      <c r="M3" s="46" t="s">
        <v>72</v>
      </c>
    </row>
    <row r="4" spans="1:13" s="9" customFormat="1" ht="29.25" customHeight="1" x14ac:dyDescent="0.3">
      <c r="C4" s="8"/>
      <c r="D4" s="49" t="s">
        <v>73</v>
      </c>
      <c r="E4" s="52" t="s">
        <v>75</v>
      </c>
      <c r="F4" s="55" t="s">
        <v>0</v>
      </c>
      <c r="G4" s="64" t="s">
        <v>71</v>
      </c>
      <c r="H4" s="65"/>
      <c r="I4" s="66"/>
      <c r="J4" s="55" t="s">
        <v>4</v>
      </c>
      <c r="K4" s="64" t="s">
        <v>71</v>
      </c>
      <c r="L4" s="65"/>
      <c r="M4" s="67"/>
    </row>
    <row r="5" spans="1:13" s="9" customFormat="1" ht="23.25" customHeight="1" x14ac:dyDescent="0.3">
      <c r="C5" s="8"/>
      <c r="D5" s="50"/>
      <c r="E5" s="53"/>
      <c r="F5" s="56"/>
      <c r="G5" s="58" t="s">
        <v>1</v>
      </c>
      <c r="H5" s="60" t="s">
        <v>2</v>
      </c>
      <c r="I5" s="62" t="s">
        <v>3</v>
      </c>
      <c r="J5" s="56"/>
      <c r="K5" s="68" t="s">
        <v>5</v>
      </c>
      <c r="L5" s="60" t="s">
        <v>6</v>
      </c>
      <c r="M5" s="70" t="s">
        <v>7</v>
      </c>
    </row>
    <row r="6" spans="1:13" s="9" customFormat="1" ht="20.25" customHeight="1" x14ac:dyDescent="0.3">
      <c r="C6" s="8"/>
      <c r="D6" s="50"/>
      <c r="E6" s="53"/>
      <c r="F6" s="56"/>
      <c r="G6" s="58"/>
      <c r="H6" s="60"/>
      <c r="I6" s="62"/>
      <c r="J6" s="56"/>
      <c r="K6" s="68"/>
      <c r="L6" s="60"/>
      <c r="M6" s="70"/>
    </row>
    <row r="7" spans="1:13" s="9" customFormat="1" ht="20.25" customHeight="1" thickBot="1" x14ac:dyDescent="0.35">
      <c r="C7" s="8"/>
      <c r="D7" s="51"/>
      <c r="E7" s="54"/>
      <c r="F7" s="57"/>
      <c r="G7" s="59"/>
      <c r="H7" s="61"/>
      <c r="I7" s="63"/>
      <c r="J7" s="57"/>
      <c r="K7" s="69"/>
      <c r="L7" s="61"/>
      <c r="M7" s="71"/>
    </row>
    <row r="8" spans="1:13" ht="45" customHeight="1" x14ac:dyDescent="0.3">
      <c r="A8" s="2">
        <f t="shared" ref="A8:A73" si="0">+E8</f>
        <v>795692</v>
      </c>
      <c r="D8" s="15" t="s">
        <v>8</v>
      </c>
      <c r="E8" s="25">
        <f>+E9+E12+E18+E49+E67</f>
        <v>795692</v>
      </c>
      <c r="F8" s="29">
        <f t="shared" ref="F8:M8" si="1">F9+F12+F18+F36+F49+F67</f>
        <v>290747</v>
      </c>
      <c r="G8" s="26">
        <f t="shared" si="1"/>
        <v>107368</v>
      </c>
      <c r="H8" s="16">
        <f t="shared" si="1"/>
        <v>102668</v>
      </c>
      <c r="I8" s="25">
        <f t="shared" si="1"/>
        <v>80711</v>
      </c>
      <c r="J8" s="29">
        <f t="shared" si="1"/>
        <v>504945</v>
      </c>
      <c r="K8" s="26">
        <f t="shared" si="1"/>
        <v>215493</v>
      </c>
      <c r="L8" s="16">
        <f t="shared" si="1"/>
        <v>146959</v>
      </c>
      <c r="M8" s="17">
        <f t="shared" si="1"/>
        <v>142493</v>
      </c>
    </row>
    <row r="9" spans="1:13" ht="29.25" customHeight="1" x14ac:dyDescent="0.3">
      <c r="A9" s="2">
        <f t="shared" si="0"/>
        <v>230253</v>
      </c>
      <c r="D9" s="18" t="s">
        <v>9</v>
      </c>
      <c r="E9" s="25">
        <f t="shared" ref="E9:E14" si="2">+F9+J9</f>
        <v>230253</v>
      </c>
      <c r="F9" s="29">
        <f>+G9+H9+I9</f>
        <v>71043</v>
      </c>
      <c r="G9" s="26">
        <f>SUM(G10:G11)</f>
        <v>30000</v>
      </c>
      <c r="H9" s="16">
        <f>SUM(H10:H11)</f>
        <v>25300</v>
      </c>
      <c r="I9" s="25">
        <f t="shared" ref="I9:M9" si="3">SUM(I10:I11)</f>
        <v>15743</v>
      </c>
      <c r="J9" s="29">
        <f>SUM(J10:J11)</f>
        <v>159210</v>
      </c>
      <c r="K9" s="26">
        <f t="shared" si="3"/>
        <v>53070</v>
      </c>
      <c r="L9" s="16">
        <f t="shared" si="3"/>
        <v>53070</v>
      </c>
      <c r="M9" s="17">
        <f t="shared" si="3"/>
        <v>53070</v>
      </c>
    </row>
    <row r="10" spans="1:13" ht="29.25" customHeight="1" x14ac:dyDescent="0.3">
      <c r="A10" s="2">
        <f t="shared" si="0"/>
        <v>151209</v>
      </c>
      <c r="D10" s="19" t="s">
        <v>10</v>
      </c>
      <c r="E10" s="25">
        <f t="shared" si="2"/>
        <v>151209</v>
      </c>
      <c r="F10" s="30">
        <f t="shared" ref="F10:F72" si="4">+G10+H10+I10</f>
        <v>55743</v>
      </c>
      <c r="G10" s="28">
        <v>20000</v>
      </c>
      <c r="H10" s="20">
        <v>20000</v>
      </c>
      <c r="I10" s="27">
        <v>15743</v>
      </c>
      <c r="J10" s="30">
        <f>+K10+L10+M10</f>
        <v>95466</v>
      </c>
      <c r="K10" s="28">
        <v>31822</v>
      </c>
      <c r="L10" s="20">
        <v>31822</v>
      </c>
      <c r="M10" s="21">
        <v>31822</v>
      </c>
    </row>
    <row r="11" spans="1:13" ht="30" customHeight="1" x14ac:dyDescent="0.3">
      <c r="A11" s="2">
        <f t="shared" si="0"/>
        <v>79044</v>
      </c>
      <c r="D11" s="19" t="s">
        <v>11</v>
      </c>
      <c r="E11" s="25">
        <f t="shared" si="2"/>
        <v>79044</v>
      </c>
      <c r="F11" s="30">
        <f t="shared" si="4"/>
        <v>15300</v>
      </c>
      <c r="G11" s="28">
        <v>10000</v>
      </c>
      <c r="H11" s="20">
        <v>5300</v>
      </c>
      <c r="I11" s="27"/>
      <c r="J11" s="30">
        <f>L11+M11+K11</f>
        <v>63744</v>
      </c>
      <c r="K11" s="28">
        <v>21248</v>
      </c>
      <c r="L11" s="20">
        <v>21248</v>
      </c>
      <c r="M11" s="21">
        <v>21248</v>
      </c>
    </row>
    <row r="12" spans="1:13" ht="30" customHeight="1" x14ac:dyDescent="0.3">
      <c r="A12" s="2">
        <f t="shared" si="0"/>
        <v>110414</v>
      </c>
      <c r="D12" s="22" t="s">
        <v>12</v>
      </c>
      <c r="E12" s="25">
        <f t="shared" si="2"/>
        <v>110414</v>
      </c>
      <c r="F12" s="29">
        <f t="shared" si="4"/>
        <v>46904</v>
      </c>
      <c r="G12" s="26">
        <f t="shared" ref="G12:M12" si="5">SUM(G13:G17)</f>
        <v>17968</v>
      </c>
      <c r="H12" s="16">
        <f t="shared" si="5"/>
        <v>17968</v>
      </c>
      <c r="I12" s="25">
        <f t="shared" si="5"/>
        <v>10968</v>
      </c>
      <c r="J12" s="29">
        <f t="shared" si="5"/>
        <v>63510</v>
      </c>
      <c r="K12" s="26">
        <f t="shared" si="5"/>
        <v>26170</v>
      </c>
      <c r="L12" s="16">
        <f t="shared" si="5"/>
        <v>16170</v>
      </c>
      <c r="M12" s="17">
        <f t="shared" si="5"/>
        <v>21170</v>
      </c>
    </row>
    <row r="13" spans="1:13" ht="30" customHeight="1" x14ac:dyDescent="0.3">
      <c r="A13" s="2">
        <f t="shared" si="0"/>
        <v>64000</v>
      </c>
      <c r="D13" s="19" t="s">
        <v>13</v>
      </c>
      <c r="E13" s="27">
        <f t="shared" si="2"/>
        <v>64000</v>
      </c>
      <c r="F13" s="30">
        <f t="shared" si="4"/>
        <v>14000</v>
      </c>
      <c r="G13" s="28">
        <v>7000</v>
      </c>
      <c r="H13" s="20">
        <v>7000</v>
      </c>
      <c r="I13" s="27"/>
      <c r="J13" s="30">
        <f>L13+M13+K13</f>
        <v>50000</v>
      </c>
      <c r="K13" s="28">
        <v>15000</v>
      </c>
      <c r="L13" s="20">
        <v>15000</v>
      </c>
      <c r="M13" s="21">
        <v>20000</v>
      </c>
    </row>
    <row r="14" spans="1:13" ht="30" customHeight="1" x14ac:dyDescent="0.3">
      <c r="A14" s="2">
        <f t="shared" si="0"/>
        <v>40000</v>
      </c>
      <c r="D14" s="19" t="s">
        <v>14</v>
      </c>
      <c r="E14" s="27">
        <f t="shared" si="2"/>
        <v>40000</v>
      </c>
      <c r="F14" s="30">
        <f t="shared" si="4"/>
        <v>30000</v>
      </c>
      <c r="G14" s="28">
        <v>10000</v>
      </c>
      <c r="H14" s="20">
        <v>10000</v>
      </c>
      <c r="I14" s="27">
        <v>10000</v>
      </c>
      <c r="J14" s="30">
        <f>L14+M14+K14</f>
        <v>10000</v>
      </c>
      <c r="K14" s="28">
        <v>10000</v>
      </c>
      <c r="L14" s="20">
        <v>0</v>
      </c>
      <c r="M14" s="21">
        <v>0</v>
      </c>
    </row>
    <row r="15" spans="1:13" ht="23.25" hidden="1" customHeight="1" x14ac:dyDescent="0.3">
      <c r="A15" s="2" t="e">
        <f t="shared" si="0"/>
        <v>#REF!</v>
      </c>
      <c r="D15" s="19" t="s">
        <v>15</v>
      </c>
      <c r="E15" s="27" t="e">
        <f>+F15+J15+#REF!+#REF!</f>
        <v>#REF!</v>
      </c>
      <c r="F15" s="29">
        <f t="shared" si="4"/>
        <v>0</v>
      </c>
      <c r="G15" s="28"/>
      <c r="H15" s="20"/>
      <c r="I15" s="27"/>
      <c r="J15" s="30">
        <f>L15+M15+K15</f>
        <v>0</v>
      </c>
      <c r="K15" s="28">
        <v>0</v>
      </c>
      <c r="L15" s="20">
        <v>0</v>
      </c>
      <c r="M15" s="21">
        <v>0</v>
      </c>
    </row>
    <row r="16" spans="1:13" ht="30" customHeight="1" x14ac:dyDescent="0.3">
      <c r="A16" s="2">
        <f t="shared" si="0"/>
        <v>2064</v>
      </c>
      <c r="D16" s="19" t="s">
        <v>16</v>
      </c>
      <c r="E16" s="27">
        <f>+F16+J16</f>
        <v>2064</v>
      </c>
      <c r="F16" s="30">
        <f t="shared" si="4"/>
        <v>1014</v>
      </c>
      <c r="G16" s="28">
        <v>338</v>
      </c>
      <c r="H16" s="20">
        <v>338</v>
      </c>
      <c r="I16" s="27">
        <v>338</v>
      </c>
      <c r="J16" s="30">
        <f>L16+M16+K16</f>
        <v>1050</v>
      </c>
      <c r="K16" s="28">
        <v>350</v>
      </c>
      <c r="L16" s="20">
        <v>350</v>
      </c>
      <c r="M16" s="21">
        <v>350</v>
      </c>
    </row>
    <row r="17" spans="1:13" ht="85.5" customHeight="1" x14ac:dyDescent="0.3">
      <c r="A17" s="2">
        <f t="shared" si="0"/>
        <v>4350</v>
      </c>
      <c r="D17" s="19" t="s">
        <v>17</v>
      </c>
      <c r="E17" s="27">
        <f>+F17+J17</f>
        <v>4350</v>
      </c>
      <c r="F17" s="30">
        <f t="shared" si="4"/>
        <v>1890</v>
      </c>
      <c r="G17" s="28">
        <v>630</v>
      </c>
      <c r="H17" s="20">
        <v>630</v>
      </c>
      <c r="I17" s="27">
        <v>630</v>
      </c>
      <c r="J17" s="30">
        <f>L17+M17+K17</f>
        <v>2460</v>
      </c>
      <c r="K17" s="28">
        <v>820</v>
      </c>
      <c r="L17" s="20">
        <v>820</v>
      </c>
      <c r="M17" s="21">
        <v>820</v>
      </c>
    </row>
    <row r="18" spans="1:13" s="11" customFormat="1" ht="30" customHeight="1" x14ac:dyDescent="0.3">
      <c r="A18" s="2">
        <f t="shared" si="0"/>
        <v>113766</v>
      </c>
      <c r="C18" s="4"/>
      <c r="D18" s="22" t="s">
        <v>18</v>
      </c>
      <c r="E18" s="25">
        <f>+F18+J18</f>
        <v>113766</v>
      </c>
      <c r="F18" s="29">
        <f>+G18+H18+I18</f>
        <v>28800</v>
      </c>
      <c r="G18" s="26">
        <f>SUM(G21:G35)</f>
        <v>11400</v>
      </c>
      <c r="H18" s="16">
        <f>SUM(H21:H35)</f>
        <v>11400</v>
      </c>
      <c r="I18" s="25">
        <f>SUM(I21:I35)</f>
        <v>6000</v>
      </c>
      <c r="J18" s="29">
        <f>SUM(J22:J35)</f>
        <v>84966</v>
      </c>
      <c r="K18" s="26">
        <f>SUM(K21:K35)</f>
        <v>41500</v>
      </c>
      <c r="L18" s="16">
        <f>SUM(L21:L35)</f>
        <v>23966</v>
      </c>
      <c r="M18" s="17">
        <f>SUM(M21:M35)</f>
        <v>19500</v>
      </c>
    </row>
    <row r="19" spans="1:13" ht="20.25" hidden="1" x14ac:dyDescent="0.3">
      <c r="A19" s="2" t="e">
        <f t="shared" si="0"/>
        <v>#REF!</v>
      </c>
      <c r="D19" s="19" t="s">
        <v>19</v>
      </c>
      <c r="E19" s="25" t="e">
        <f>J19+#REF!+#REF!</f>
        <v>#REF!</v>
      </c>
      <c r="F19" s="29">
        <f t="shared" si="4"/>
        <v>0</v>
      </c>
      <c r="G19" s="28">
        <v>0</v>
      </c>
      <c r="H19" s="20">
        <v>0</v>
      </c>
      <c r="I19" s="27">
        <v>0</v>
      </c>
      <c r="J19" s="30">
        <f t="shared" ref="J19:J73" si="6">L19+M19</f>
        <v>0</v>
      </c>
      <c r="K19" s="28">
        <v>0</v>
      </c>
      <c r="L19" s="20">
        <v>0</v>
      </c>
      <c r="M19" s="21">
        <v>0</v>
      </c>
    </row>
    <row r="20" spans="1:13" ht="20.25" hidden="1" x14ac:dyDescent="0.3">
      <c r="A20" s="2" t="e">
        <f t="shared" si="0"/>
        <v>#REF!</v>
      </c>
      <c r="D20" s="19" t="s">
        <v>20</v>
      </c>
      <c r="E20" s="25" t="e">
        <f>J20+#REF!+#REF!</f>
        <v>#REF!</v>
      </c>
      <c r="F20" s="29">
        <f t="shared" si="4"/>
        <v>0</v>
      </c>
      <c r="G20" s="28">
        <v>0</v>
      </c>
      <c r="H20" s="20">
        <v>0</v>
      </c>
      <c r="I20" s="27">
        <v>0</v>
      </c>
      <c r="J20" s="30">
        <f t="shared" si="6"/>
        <v>0</v>
      </c>
      <c r="K20" s="28">
        <v>0</v>
      </c>
      <c r="L20" s="20">
        <v>0</v>
      </c>
      <c r="M20" s="21">
        <v>0</v>
      </c>
    </row>
    <row r="21" spans="1:13" ht="23.25" hidden="1" customHeight="1" x14ac:dyDescent="0.3">
      <c r="A21" s="2" t="e">
        <f t="shared" si="0"/>
        <v>#REF!</v>
      </c>
      <c r="D21" s="19" t="s">
        <v>21</v>
      </c>
      <c r="E21" s="25" t="e">
        <f>J21+#REF!+#REF!</f>
        <v>#REF!</v>
      </c>
      <c r="F21" s="29">
        <f t="shared" si="4"/>
        <v>0</v>
      </c>
      <c r="G21" s="28">
        <v>0</v>
      </c>
      <c r="H21" s="20">
        <v>0</v>
      </c>
      <c r="I21" s="27">
        <v>0</v>
      </c>
      <c r="J21" s="30">
        <f t="shared" si="6"/>
        <v>0</v>
      </c>
      <c r="K21" s="28">
        <v>0</v>
      </c>
      <c r="L21" s="20">
        <v>0</v>
      </c>
      <c r="M21" s="21">
        <v>0</v>
      </c>
    </row>
    <row r="22" spans="1:13" ht="30" customHeight="1" x14ac:dyDescent="0.3">
      <c r="A22" s="2">
        <f t="shared" si="0"/>
        <v>0</v>
      </c>
      <c r="D22" s="19" t="s">
        <v>22</v>
      </c>
      <c r="E22" s="25">
        <f>J22+F22</f>
        <v>0</v>
      </c>
      <c r="F22" s="30">
        <f t="shared" si="4"/>
        <v>0</v>
      </c>
      <c r="G22" s="28"/>
      <c r="H22" s="20"/>
      <c r="I22" s="27"/>
      <c r="J22" s="29">
        <f>L22+M22+K22</f>
        <v>0</v>
      </c>
      <c r="K22" s="28"/>
      <c r="L22" s="20"/>
      <c r="M22" s="21"/>
    </row>
    <row r="23" spans="1:13" ht="40.5" hidden="1" x14ac:dyDescent="0.3">
      <c r="D23" s="23" t="s">
        <v>23</v>
      </c>
      <c r="E23" s="25"/>
      <c r="F23" s="30">
        <f t="shared" si="4"/>
        <v>0</v>
      </c>
      <c r="G23" s="28"/>
      <c r="H23" s="20"/>
      <c r="I23" s="27"/>
      <c r="J23" s="29"/>
      <c r="K23" s="28"/>
      <c r="L23" s="20"/>
      <c r="M23" s="21"/>
    </row>
    <row r="24" spans="1:13" ht="20.25" hidden="1" x14ac:dyDescent="0.3">
      <c r="A24" s="2" t="e">
        <f t="shared" si="0"/>
        <v>#REF!</v>
      </c>
      <c r="D24" s="19" t="s">
        <v>24</v>
      </c>
      <c r="E24" s="25" t="e">
        <f>J24+#REF!+#REF!</f>
        <v>#REF!</v>
      </c>
      <c r="F24" s="30">
        <f t="shared" si="4"/>
        <v>0</v>
      </c>
      <c r="G24" s="28"/>
      <c r="H24" s="20"/>
      <c r="I24" s="27"/>
      <c r="J24" s="30">
        <f t="shared" si="6"/>
        <v>0</v>
      </c>
      <c r="K24" s="28">
        <v>0</v>
      </c>
      <c r="L24" s="20">
        <v>0</v>
      </c>
      <c r="M24" s="21">
        <v>0</v>
      </c>
    </row>
    <row r="25" spans="1:13" ht="40.5" hidden="1" x14ac:dyDescent="0.3">
      <c r="A25" s="2" t="e">
        <f t="shared" si="0"/>
        <v>#REF!</v>
      </c>
      <c r="D25" s="19" t="s">
        <v>25</v>
      </c>
      <c r="E25" s="25" t="e">
        <f>J25+#REF!+#REF!</f>
        <v>#REF!</v>
      </c>
      <c r="F25" s="30">
        <f t="shared" si="4"/>
        <v>0</v>
      </c>
      <c r="G25" s="28"/>
      <c r="H25" s="20"/>
      <c r="I25" s="27"/>
      <c r="J25" s="30">
        <f t="shared" si="6"/>
        <v>0</v>
      </c>
      <c r="K25" s="28">
        <v>0</v>
      </c>
      <c r="L25" s="20">
        <v>0</v>
      </c>
      <c r="M25" s="21">
        <v>0</v>
      </c>
    </row>
    <row r="26" spans="1:13" ht="20.25" hidden="1" x14ac:dyDescent="0.3">
      <c r="A26" s="2" t="e">
        <f t="shared" si="0"/>
        <v>#REF!</v>
      </c>
      <c r="D26" s="19" t="s">
        <v>26</v>
      </c>
      <c r="E26" s="25" t="e">
        <f>J26+#REF!+#REF!</f>
        <v>#REF!</v>
      </c>
      <c r="F26" s="30">
        <f t="shared" si="4"/>
        <v>0</v>
      </c>
      <c r="G26" s="28"/>
      <c r="H26" s="20"/>
      <c r="I26" s="27"/>
      <c r="J26" s="30">
        <f t="shared" si="6"/>
        <v>0</v>
      </c>
      <c r="K26" s="28">
        <v>0</v>
      </c>
      <c r="L26" s="20">
        <v>0</v>
      </c>
      <c r="M26" s="21">
        <v>0</v>
      </c>
    </row>
    <row r="27" spans="1:13" ht="20.25" hidden="1" x14ac:dyDescent="0.3">
      <c r="A27" s="2">
        <f t="shared" si="0"/>
        <v>0</v>
      </c>
      <c r="D27" s="19" t="s">
        <v>27</v>
      </c>
      <c r="E27" s="25">
        <v>0</v>
      </c>
      <c r="F27" s="30">
        <f t="shared" si="4"/>
        <v>0</v>
      </c>
      <c r="G27" s="28"/>
      <c r="H27" s="20"/>
      <c r="I27" s="27"/>
      <c r="J27" s="30">
        <f>L27+M27</f>
        <v>0</v>
      </c>
      <c r="K27" s="28">
        <v>0</v>
      </c>
      <c r="L27" s="20">
        <v>0</v>
      </c>
      <c r="M27" s="21">
        <v>0</v>
      </c>
    </row>
    <row r="28" spans="1:13" ht="30" customHeight="1" x14ac:dyDescent="0.3">
      <c r="A28" s="2">
        <f t="shared" si="0"/>
        <v>41000</v>
      </c>
      <c r="D28" s="19" t="s">
        <v>28</v>
      </c>
      <c r="E28" s="25">
        <f>J28+F28</f>
        <v>41000</v>
      </c>
      <c r="F28" s="29">
        <f t="shared" si="4"/>
        <v>18000</v>
      </c>
      <c r="G28" s="28">
        <v>6000</v>
      </c>
      <c r="H28" s="20">
        <v>6000</v>
      </c>
      <c r="I28" s="27">
        <v>6000</v>
      </c>
      <c r="J28" s="29">
        <f>L28+M28+K28</f>
        <v>23000</v>
      </c>
      <c r="K28" s="28">
        <v>8000</v>
      </c>
      <c r="L28" s="20">
        <v>8000</v>
      </c>
      <c r="M28" s="21">
        <v>7000</v>
      </c>
    </row>
    <row r="29" spans="1:13" ht="40.5" hidden="1" x14ac:dyDescent="0.3">
      <c r="A29" s="2">
        <f t="shared" si="0"/>
        <v>0</v>
      </c>
      <c r="D29" s="19" t="s">
        <v>29</v>
      </c>
      <c r="E29" s="25">
        <v>0</v>
      </c>
      <c r="F29" s="30">
        <f t="shared" si="4"/>
        <v>0</v>
      </c>
      <c r="G29" s="28"/>
      <c r="H29" s="20">
        <v>0</v>
      </c>
      <c r="I29" s="27">
        <v>0</v>
      </c>
      <c r="J29" s="30">
        <f t="shared" si="6"/>
        <v>0</v>
      </c>
      <c r="K29" s="28">
        <v>0</v>
      </c>
      <c r="L29" s="20">
        <v>0</v>
      </c>
      <c r="M29" s="21"/>
    </row>
    <row r="30" spans="1:13" ht="23.25" hidden="1" customHeight="1" x14ac:dyDescent="0.3">
      <c r="A30" s="2" t="e">
        <f t="shared" si="0"/>
        <v>#REF!</v>
      </c>
      <c r="D30" s="19" t="s">
        <v>30</v>
      </c>
      <c r="E30" s="25" t="e">
        <f>J30+#REF!+#REF!+F30</f>
        <v>#REF!</v>
      </c>
      <c r="F30" s="30">
        <f t="shared" si="4"/>
        <v>0</v>
      </c>
      <c r="G30" s="28">
        <v>0</v>
      </c>
      <c r="H30" s="20">
        <v>0</v>
      </c>
      <c r="I30" s="27">
        <v>0</v>
      </c>
      <c r="J30" s="30">
        <f>L30+M30+K30</f>
        <v>0</v>
      </c>
      <c r="K30" s="28">
        <v>0</v>
      </c>
      <c r="L30" s="20">
        <v>0</v>
      </c>
      <c r="M30" s="21">
        <v>0</v>
      </c>
    </row>
    <row r="31" spans="1:13" ht="45.75" customHeight="1" x14ac:dyDescent="0.3">
      <c r="A31" s="2">
        <f t="shared" si="0"/>
        <v>47500</v>
      </c>
      <c r="D31" s="19" t="s">
        <v>31</v>
      </c>
      <c r="E31" s="25">
        <f>+F31+J31</f>
        <v>47500</v>
      </c>
      <c r="F31" s="30">
        <f>+G31+H31+I31</f>
        <v>10000</v>
      </c>
      <c r="G31" s="28">
        <v>5000</v>
      </c>
      <c r="H31" s="20">
        <v>5000</v>
      </c>
      <c r="I31" s="27"/>
      <c r="J31" s="30">
        <f>L31+M31+K31</f>
        <v>37500</v>
      </c>
      <c r="K31" s="28">
        <v>12500</v>
      </c>
      <c r="L31" s="20">
        <v>12500</v>
      </c>
      <c r="M31" s="21">
        <v>12500</v>
      </c>
    </row>
    <row r="32" spans="1:13" ht="43.5" customHeight="1" x14ac:dyDescent="0.3">
      <c r="A32" s="2">
        <f t="shared" si="0"/>
        <v>1766</v>
      </c>
      <c r="D32" s="19" t="s">
        <v>32</v>
      </c>
      <c r="E32" s="25">
        <f>J32+F32</f>
        <v>1766</v>
      </c>
      <c r="F32" s="30">
        <f>+G32+H32+I32</f>
        <v>800</v>
      </c>
      <c r="G32" s="28">
        <v>400</v>
      </c>
      <c r="H32" s="20">
        <v>400</v>
      </c>
      <c r="I32" s="27"/>
      <c r="J32" s="30">
        <f>L32+M32+K32</f>
        <v>966</v>
      </c>
      <c r="K32" s="28">
        <v>500</v>
      </c>
      <c r="L32" s="20">
        <f>500-34</f>
        <v>466</v>
      </c>
      <c r="M32" s="21"/>
    </row>
    <row r="33" spans="1:13" ht="30" customHeight="1" x14ac:dyDescent="0.3">
      <c r="D33" s="19" t="s">
        <v>33</v>
      </c>
      <c r="E33" s="25">
        <f>J33+F33</f>
        <v>13500</v>
      </c>
      <c r="F33" s="30"/>
      <c r="G33" s="28"/>
      <c r="H33" s="20"/>
      <c r="I33" s="27"/>
      <c r="J33" s="29">
        <f>SUM(K33:M33)</f>
        <v>13500</v>
      </c>
      <c r="K33" s="28">
        <v>13500</v>
      </c>
      <c r="L33" s="20"/>
      <c r="M33" s="21"/>
    </row>
    <row r="34" spans="1:13" ht="30" customHeight="1" x14ac:dyDescent="0.3">
      <c r="A34" s="2">
        <f t="shared" si="0"/>
        <v>10000</v>
      </c>
      <c r="D34" s="19" t="s">
        <v>34</v>
      </c>
      <c r="E34" s="25">
        <f>J34+F34</f>
        <v>10000</v>
      </c>
      <c r="F34" s="30">
        <f>+G34+H34+I34</f>
        <v>0</v>
      </c>
      <c r="G34" s="28"/>
      <c r="H34" s="20"/>
      <c r="I34" s="27"/>
      <c r="J34" s="30">
        <f>L34+M34+K34</f>
        <v>10000</v>
      </c>
      <c r="K34" s="28">
        <v>7000</v>
      </c>
      <c r="L34" s="20">
        <v>3000</v>
      </c>
      <c r="M34" s="21"/>
    </row>
    <row r="35" spans="1:13" ht="40.5" hidden="1" x14ac:dyDescent="0.3">
      <c r="A35" s="2" t="e">
        <f t="shared" si="0"/>
        <v>#REF!</v>
      </c>
      <c r="D35" s="19" t="s">
        <v>35</v>
      </c>
      <c r="E35" s="25" t="e">
        <f>J35+#REF!+#REF!+F35</f>
        <v>#REF!</v>
      </c>
      <c r="F35" s="30">
        <f t="shared" si="4"/>
        <v>0</v>
      </c>
      <c r="G35" s="28">
        <v>0</v>
      </c>
      <c r="H35" s="20">
        <v>0</v>
      </c>
      <c r="I35" s="27">
        <v>0</v>
      </c>
      <c r="J35" s="30">
        <f>L35+M35+K35</f>
        <v>0</v>
      </c>
      <c r="K35" s="28">
        <v>0</v>
      </c>
      <c r="L35" s="20"/>
      <c r="M35" s="21">
        <v>0</v>
      </c>
    </row>
    <row r="36" spans="1:13" s="11" customFormat="1" ht="20.25" hidden="1" x14ac:dyDescent="0.3">
      <c r="A36" s="2" t="e">
        <f t="shared" si="0"/>
        <v>#REF!</v>
      </c>
      <c r="C36" s="4"/>
      <c r="D36" s="22" t="s">
        <v>36</v>
      </c>
      <c r="E36" s="25" t="e">
        <f t="shared" ref="E36:M36" si="7">SUM(E37:E40)</f>
        <v>#REF!</v>
      </c>
      <c r="F36" s="29">
        <f t="shared" si="4"/>
        <v>0</v>
      </c>
      <c r="G36" s="26">
        <f>SUM(G37:G40)</f>
        <v>0</v>
      </c>
      <c r="H36" s="16">
        <f t="shared" si="7"/>
        <v>0</v>
      </c>
      <c r="I36" s="25">
        <f t="shared" si="7"/>
        <v>0</v>
      </c>
      <c r="J36" s="29">
        <f t="shared" ref="J36" si="8">SUM(J37:J40)</f>
        <v>0</v>
      </c>
      <c r="K36" s="26">
        <f t="shared" si="7"/>
        <v>0</v>
      </c>
      <c r="L36" s="16">
        <f t="shared" si="7"/>
        <v>0</v>
      </c>
      <c r="M36" s="17">
        <f t="shared" si="7"/>
        <v>0</v>
      </c>
    </row>
    <row r="37" spans="1:13" ht="20.25" hidden="1" x14ac:dyDescent="0.3">
      <c r="A37" s="2">
        <f t="shared" si="0"/>
        <v>0</v>
      </c>
      <c r="D37" s="19" t="s">
        <v>19</v>
      </c>
      <c r="E37" s="25">
        <v>0</v>
      </c>
      <c r="F37" s="29">
        <f t="shared" si="4"/>
        <v>0</v>
      </c>
      <c r="G37" s="28"/>
      <c r="H37" s="20">
        <v>0</v>
      </c>
      <c r="I37" s="27">
        <v>0</v>
      </c>
      <c r="J37" s="30">
        <f t="shared" si="6"/>
        <v>0</v>
      </c>
      <c r="K37" s="28">
        <v>0</v>
      </c>
      <c r="L37" s="20">
        <v>0</v>
      </c>
      <c r="M37" s="21">
        <v>0</v>
      </c>
    </row>
    <row r="38" spans="1:13" ht="20.25" hidden="1" x14ac:dyDescent="0.3">
      <c r="A38" s="2">
        <f t="shared" si="0"/>
        <v>0</v>
      </c>
      <c r="D38" s="19" t="s">
        <v>20</v>
      </c>
      <c r="E38" s="25">
        <v>0</v>
      </c>
      <c r="F38" s="29">
        <f t="shared" si="4"/>
        <v>0</v>
      </c>
      <c r="G38" s="28"/>
      <c r="H38" s="20">
        <v>0</v>
      </c>
      <c r="I38" s="27">
        <v>0</v>
      </c>
      <c r="J38" s="30">
        <f t="shared" si="6"/>
        <v>0</v>
      </c>
      <c r="K38" s="28">
        <v>0</v>
      </c>
      <c r="L38" s="20">
        <v>0</v>
      </c>
      <c r="M38" s="21">
        <v>0</v>
      </c>
    </row>
    <row r="39" spans="1:13" ht="20.25" hidden="1" x14ac:dyDescent="0.3">
      <c r="A39" s="2">
        <f t="shared" si="0"/>
        <v>0</v>
      </c>
      <c r="D39" s="19" t="s">
        <v>21</v>
      </c>
      <c r="E39" s="25">
        <v>0</v>
      </c>
      <c r="F39" s="29">
        <f t="shared" si="4"/>
        <v>0</v>
      </c>
      <c r="G39" s="28"/>
      <c r="H39" s="20">
        <v>0</v>
      </c>
      <c r="I39" s="27">
        <v>0</v>
      </c>
      <c r="J39" s="30">
        <f t="shared" si="6"/>
        <v>0</v>
      </c>
      <c r="K39" s="28">
        <v>0</v>
      </c>
      <c r="L39" s="20">
        <v>0</v>
      </c>
      <c r="M39" s="21">
        <v>0</v>
      </c>
    </row>
    <row r="40" spans="1:13" ht="20.25" hidden="1" x14ac:dyDescent="0.3">
      <c r="A40" s="2" t="e">
        <f t="shared" si="0"/>
        <v>#REF!</v>
      </c>
      <c r="D40" s="19" t="s">
        <v>22</v>
      </c>
      <c r="E40" s="25" t="e">
        <f>J40+#REF!+#REF!+F40</f>
        <v>#REF!</v>
      </c>
      <c r="F40" s="29">
        <f t="shared" si="4"/>
        <v>0</v>
      </c>
      <c r="G40" s="28"/>
      <c r="H40" s="20"/>
      <c r="I40" s="27"/>
      <c r="J40" s="30">
        <f>L40+M40+K40</f>
        <v>0</v>
      </c>
      <c r="K40" s="28"/>
      <c r="L40" s="20"/>
      <c r="M40" s="21"/>
    </row>
    <row r="41" spans="1:13" ht="20.25" hidden="1" x14ac:dyDescent="0.3">
      <c r="A41" s="2" t="e">
        <f t="shared" si="0"/>
        <v>#REF!</v>
      </c>
      <c r="D41" s="19" t="s">
        <v>24</v>
      </c>
      <c r="E41" s="25" t="e">
        <f>J41+#REF!+#REF!</f>
        <v>#REF!</v>
      </c>
      <c r="F41" s="29">
        <f t="shared" si="4"/>
        <v>0</v>
      </c>
      <c r="G41" s="28"/>
      <c r="H41" s="20">
        <v>0</v>
      </c>
      <c r="I41" s="27">
        <v>0</v>
      </c>
      <c r="J41" s="30">
        <f t="shared" si="6"/>
        <v>0</v>
      </c>
      <c r="K41" s="28">
        <v>0</v>
      </c>
      <c r="L41" s="20">
        <v>0</v>
      </c>
      <c r="M41" s="21">
        <v>0</v>
      </c>
    </row>
    <row r="42" spans="1:13" ht="20.25" hidden="1" x14ac:dyDescent="0.3">
      <c r="A42" s="2" t="e">
        <f t="shared" si="0"/>
        <v>#REF!</v>
      </c>
      <c r="D42" s="19" t="s">
        <v>27</v>
      </c>
      <c r="E42" s="25" t="e">
        <f>J42+#REF!+#REF!</f>
        <v>#REF!</v>
      </c>
      <c r="F42" s="29">
        <f t="shared" si="4"/>
        <v>0</v>
      </c>
      <c r="G42" s="28"/>
      <c r="H42" s="20">
        <v>0</v>
      </c>
      <c r="I42" s="27">
        <v>0</v>
      </c>
      <c r="J42" s="30">
        <f t="shared" si="6"/>
        <v>0</v>
      </c>
      <c r="K42" s="28">
        <v>0</v>
      </c>
      <c r="L42" s="20">
        <v>0</v>
      </c>
      <c r="M42" s="21">
        <v>0</v>
      </c>
    </row>
    <row r="43" spans="1:13" ht="20.25" hidden="1" x14ac:dyDescent="0.3">
      <c r="A43" s="2" t="e">
        <f t="shared" si="0"/>
        <v>#REF!</v>
      </c>
      <c r="D43" s="19" t="s">
        <v>28</v>
      </c>
      <c r="E43" s="25" t="e">
        <f>J43+#REF!+#REF!</f>
        <v>#REF!</v>
      </c>
      <c r="F43" s="29">
        <f t="shared" si="4"/>
        <v>0</v>
      </c>
      <c r="G43" s="28"/>
      <c r="H43" s="20">
        <v>0</v>
      </c>
      <c r="I43" s="27">
        <v>0</v>
      </c>
      <c r="J43" s="30">
        <f t="shared" si="6"/>
        <v>0</v>
      </c>
      <c r="K43" s="28">
        <v>0</v>
      </c>
      <c r="L43" s="20">
        <v>0</v>
      </c>
      <c r="M43" s="21">
        <v>0</v>
      </c>
    </row>
    <row r="44" spans="1:13" ht="20.25" hidden="1" x14ac:dyDescent="0.3">
      <c r="A44" s="2" t="e">
        <f t="shared" si="0"/>
        <v>#REF!</v>
      </c>
      <c r="D44" s="19" t="s">
        <v>34</v>
      </c>
      <c r="E44" s="25" t="e">
        <f>J44+#REF!+#REF!</f>
        <v>#REF!</v>
      </c>
      <c r="F44" s="29">
        <f t="shared" si="4"/>
        <v>0</v>
      </c>
      <c r="G44" s="28"/>
      <c r="H44" s="20">
        <v>0</v>
      </c>
      <c r="I44" s="27">
        <v>0</v>
      </c>
      <c r="J44" s="30">
        <f t="shared" si="6"/>
        <v>0</v>
      </c>
      <c r="K44" s="28">
        <v>0</v>
      </c>
      <c r="L44" s="20">
        <v>0</v>
      </c>
      <c r="M44" s="21">
        <v>0</v>
      </c>
    </row>
    <row r="45" spans="1:13" ht="20.25" hidden="1" x14ac:dyDescent="0.3">
      <c r="A45" s="2" t="e">
        <f t="shared" si="0"/>
        <v>#REF!</v>
      </c>
      <c r="D45" s="19" t="s">
        <v>30</v>
      </c>
      <c r="E45" s="25" t="e">
        <f>J45+#REF!+#REF!</f>
        <v>#REF!</v>
      </c>
      <c r="F45" s="29">
        <f t="shared" si="4"/>
        <v>0</v>
      </c>
      <c r="G45" s="28"/>
      <c r="H45" s="20">
        <v>0</v>
      </c>
      <c r="I45" s="27">
        <v>0</v>
      </c>
      <c r="J45" s="30">
        <f t="shared" si="6"/>
        <v>0</v>
      </c>
      <c r="K45" s="28">
        <v>0</v>
      </c>
      <c r="L45" s="20">
        <v>0</v>
      </c>
      <c r="M45" s="21">
        <v>0</v>
      </c>
    </row>
    <row r="46" spans="1:13" ht="40.5" hidden="1" x14ac:dyDescent="0.3">
      <c r="A46" s="2" t="e">
        <f t="shared" si="0"/>
        <v>#REF!</v>
      </c>
      <c r="D46" s="19" t="s">
        <v>37</v>
      </c>
      <c r="E46" s="25" t="e">
        <f>J46+#REF!+#REF!</f>
        <v>#REF!</v>
      </c>
      <c r="F46" s="29">
        <f t="shared" si="4"/>
        <v>0</v>
      </c>
      <c r="G46" s="28"/>
      <c r="H46" s="20">
        <v>0</v>
      </c>
      <c r="I46" s="27">
        <v>0</v>
      </c>
      <c r="J46" s="30">
        <f t="shared" si="6"/>
        <v>0</v>
      </c>
      <c r="K46" s="28">
        <v>0</v>
      </c>
      <c r="L46" s="20">
        <v>0</v>
      </c>
      <c r="M46" s="21">
        <v>0</v>
      </c>
    </row>
    <row r="47" spans="1:13" ht="20.25" hidden="1" x14ac:dyDescent="0.3">
      <c r="A47" s="2" t="e">
        <f t="shared" si="0"/>
        <v>#REF!</v>
      </c>
      <c r="D47" s="19" t="s">
        <v>34</v>
      </c>
      <c r="E47" s="25" t="e">
        <f>J47+#REF!+#REF!</f>
        <v>#REF!</v>
      </c>
      <c r="F47" s="29">
        <f t="shared" si="4"/>
        <v>0</v>
      </c>
      <c r="G47" s="28"/>
      <c r="H47" s="20">
        <v>0</v>
      </c>
      <c r="I47" s="27">
        <v>0</v>
      </c>
      <c r="J47" s="30">
        <f t="shared" si="6"/>
        <v>0</v>
      </c>
      <c r="K47" s="28">
        <v>0</v>
      </c>
      <c r="L47" s="20">
        <v>0</v>
      </c>
      <c r="M47" s="21">
        <v>0</v>
      </c>
    </row>
    <row r="48" spans="1:13" ht="20.25" hidden="1" x14ac:dyDescent="0.3">
      <c r="A48" s="2" t="e">
        <f t="shared" si="0"/>
        <v>#REF!</v>
      </c>
      <c r="D48" s="19" t="s">
        <v>38</v>
      </c>
      <c r="E48" s="25" t="e">
        <f>J48+#REF!+#REF!</f>
        <v>#REF!</v>
      </c>
      <c r="F48" s="29">
        <f t="shared" si="4"/>
        <v>0</v>
      </c>
      <c r="G48" s="28"/>
      <c r="H48" s="20">
        <v>0</v>
      </c>
      <c r="I48" s="27">
        <v>0</v>
      </c>
      <c r="J48" s="30">
        <f t="shared" si="6"/>
        <v>0</v>
      </c>
      <c r="K48" s="28">
        <v>0</v>
      </c>
      <c r="L48" s="20">
        <v>0</v>
      </c>
      <c r="M48" s="21">
        <v>0</v>
      </c>
    </row>
    <row r="49" spans="1:13" s="11" customFormat="1" ht="45.75" customHeight="1" x14ac:dyDescent="0.3">
      <c r="A49" s="2">
        <f t="shared" si="0"/>
        <v>160259</v>
      </c>
      <c r="C49" s="4"/>
      <c r="D49" s="22" t="s">
        <v>39</v>
      </c>
      <c r="E49" s="25">
        <f>J49+F49</f>
        <v>160259</v>
      </c>
      <c r="F49" s="29">
        <f t="shared" si="4"/>
        <v>63000</v>
      </c>
      <c r="G49" s="26">
        <f t="shared" ref="G49:M49" si="9">SUM(G56:G66)</f>
        <v>21000</v>
      </c>
      <c r="H49" s="16">
        <f t="shared" si="9"/>
        <v>21000</v>
      </c>
      <c r="I49" s="25">
        <f t="shared" si="9"/>
        <v>21000</v>
      </c>
      <c r="J49" s="29">
        <f t="shared" si="9"/>
        <v>97259</v>
      </c>
      <c r="K49" s="26">
        <f t="shared" si="9"/>
        <v>40753</v>
      </c>
      <c r="L49" s="16">
        <f t="shared" si="9"/>
        <v>30753</v>
      </c>
      <c r="M49" s="17">
        <f t="shared" si="9"/>
        <v>25753</v>
      </c>
    </row>
    <row r="50" spans="1:13" ht="20.25" hidden="1" x14ac:dyDescent="0.3">
      <c r="A50" s="2" t="e">
        <f t="shared" si="0"/>
        <v>#REF!</v>
      </c>
      <c r="D50" s="19" t="s">
        <v>40</v>
      </c>
      <c r="E50" s="25" t="e">
        <f>J50+#REF!+#REF!</f>
        <v>#REF!</v>
      </c>
      <c r="F50" s="29">
        <f t="shared" si="4"/>
        <v>0</v>
      </c>
      <c r="G50" s="28"/>
      <c r="H50" s="20">
        <v>0</v>
      </c>
      <c r="I50" s="27">
        <v>0</v>
      </c>
      <c r="J50" s="30">
        <f t="shared" si="6"/>
        <v>0</v>
      </c>
      <c r="K50" s="28">
        <v>0</v>
      </c>
      <c r="L50" s="20">
        <v>0</v>
      </c>
      <c r="M50" s="21">
        <v>0</v>
      </c>
    </row>
    <row r="51" spans="1:13" ht="20.25" hidden="1" x14ac:dyDescent="0.3">
      <c r="A51" s="2" t="e">
        <f t="shared" si="0"/>
        <v>#REF!</v>
      </c>
      <c r="D51" s="19" t="s">
        <v>41</v>
      </c>
      <c r="E51" s="25" t="e">
        <f>J51+#REF!+#REF!</f>
        <v>#REF!</v>
      </c>
      <c r="F51" s="29">
        <f t="shared" si="4"/>
        <v>0</v>
      </c>
      <c r="G51" s="28"/>
      <c r="H51" s="20">
        <v>0</v>
      </c>
      <c r="I51" s="27">
        <v>0</v>
      </c>
      <c r="J51" s="30">
        <f t="shared" si="6"/>
        <v>0</v>
      </c>
      <c r="K51" s="28">
        <v>0</v>
      </c>
      <c r="L51" s="20">
        <v>0</v>
      </c>
      <c r="M51" s="21">
        <v>0</v>
      </c>
    </row>
    <row r="52" spans="1:13" ht="20.25" hidden="1" x14ac:dyDescent="0.3">
      <c r="A52" s="2" t="e">
        <f t="shared" si="0"/>
        <v>#REF!</v>
      </c>
      <c r="D52" s="19" t="s">
        <v>42</v>
      </c>
      <c r="E52" s="25" t="e">
        <f>J52+#REF!+#REF!</f>
        <v>#REF!</v>
      </c>
      <c r="F52" s="29">
        <f t="shared" si="4"/>
        <v>0</v>
      </c>
      <c r="G52" s="28"/>
      <c r="H52" s="20">
        <v>0</v>
      </c>
      <c r="I52" s="27">
        <v>0</v>
      </c>
      <c r="J52" s="30">
        <f t="shared" si="6"/>
        <v>0</v>
      </c>
      <c r="K52" s="28">
        <v>0</v>
      </c>
      <c r="L52" s="20">
        <v>0</v>
      </c>
      <c r="M52" s="21">
        <v>0</v>
      </c>
    </row>
    <row r="53" spans="1:13" ht="20.25" hidden="1" x14ac:dyDescent="0.3">
      <c r="A53" s="2" t="e">
        <f t="shared" si="0"/>
        <v>#REF!</v>
      </c>
      <c r="D53" s="19" t="s">
        <v>43</v>
      </c>
      <c r="E53" s="25" t="e">
        <f>J53+#REF!+#REF!</f>
        <v>#REF!</v>
      </c>
      <c r="F53" s="29">
        <f t="shared" si="4"/>
        <v>0</v>
      </c>
      <c r="G53" s="28"/>
      <c r="H53" s="20">
        <v>0</v>
      </c>
      <c r="I53" s="27">
        <v>0</v>
      </c>
      <c r="J53" s="30">
        <f t="shared" si="6"/>
        <v>0</v>
      </c>
      <c r="K53" s="28">
        <v>0</v>
      </c>
      <c r="L53" s="20">
        <v>0</v>
      </c>
      <c r="M53" s="21">
        <v>0</v>
      </c>
    </row>
    <row r="54" spans="1:13" ht="20.25" hidden="1" x14ac:dyDescent="0.3">
      <c r="A54" s="2" t="e">
        <f t="shared" si="0"/>
        <v>#REF!</v>
      </c>
      <c r="D54" s="19" t="s">
        <v>44</v>
      </c>
      <c r="E54" s="25" t="e">
        <f>J54+#REF!+#REF!</f>
        <v>#REF!</v>
      </c>
      <c r="F54" s="29">
        <f t="shared" si="4"/>
        <v>0</v>
      </c>
      <c r="G54" s="28"/>
      <c r="H54" s="20">
        <v>0</v>
      </c>
      <c r="I54" s="27">
        <v>0</v>
      </c>
      <c r="J54" s="30">
        <f t="shared" si="6"/>
        <v>0</v>
      </c>
      <c r="K54" s="28">
        <v>0</v>
      </c>
      <c r="L54" s="20">
        <v>0</v>
      </c>
      <c r="M54" s="21">
        <v>0</v>
      </c>
    </row>
    <row r="55" spans="1:13" ht="20.25" hidden="1" x14ac:dyDescent="0.3">
      <c r="A55" s="2" t="e">
        <f t="shared" si="0"/>
        <v>#REF!</v>
      </c>
      <c r="D55" s="19" t="s">
        <v>45</v>
      </c>
      <c r="E55" s="25" t="e">
        <f>J55+#REF!+#REF!</f>
        <v>#REF!</v>
      </c>
      <c r="F55" s="29">
        <f t="shared" si="4"/>
        <v>0</v>
      </c>
      <c r="G55" s="28"/>
      <c r="H55" s="20">
        <v>0</v>
      </c>
      <c r="I55" s="27">
        <v>0</v>
      </c>
      <c r="J55" s="30">
        <f t="shared" si="6"/>
        <v>0</v>
      </c>
      <c r="K55" s="28">
        <v>0</v>
      </c>
      <c r="L55" s="20">
        <v>0</v>
      </c>
      <c r="M55" s="21">
        <v>0</v>
      </c>
    </row>
    <row r="56" spans="1:13" ht="30" customHeight="1" x14ac:dyDescent="0.3">
      <c r="A56" s="2">
        <f t="shared" si="0"/>
        <v>50000</v>
      </c>
      <c r="D56" s="19" t="s">
        <v>46</v>
      </c>
      <c r="E56" s="25">
        <f>J56+F56</f>
        <v>50000</v>
      </c>
      <c r="F56" s="30">
        <f t="shared" si="4"/>
        <v>15000</v>
      </c>
      <c r="G56" s="28">
        <v>5000</v>
      </c>
      <c r="H56" s="20">
        <v>5000</v>
      </c>
      <c r="I56" s="27">
        <v>5000</v>
      </c>
      <c r="J56" s="30">
        <f>L56+M56+K56</f>
        <v>35000</v>
      </c>
      <c r="K56" s="28">
        <v>20000</v>
      </c>
      <c r="L56" s="20">
        <v>10000</v>
      </c>
      <c r="M56" s="21">
        <v>5000</v>
      </c>
    </row>
    <row r="57" spans="1:13" ht="30" customHeight="1" x14ac:dyDescent="0.3">
      <c r="A57" s="2">
        <f t="shared" si="0"/>
        <v>12900</v>
      </c>
      <c r="D57" s="19" t="s">
        <v>47</v>
      </c>
      <c r="E57" s="25">
        <f>J57+F57</f>
        <v>12900</v>
      </c>
      <c r="F57" s="30">
        <f t="shared" si="4"/>
        <v>0</v>
      </c>
      <c r="G57" s="28"/>
      <c r="H57" s="20"/>
      <c r="I57" s="27"/>
      <c r="J57" s="30">
        <f t="shared" ref="J57:J64" si="10">L57+M57+K57</f>
        <v>12900</v>
      </c>
      <c r="K57" s="28">
        <v>4300</v>
      </c>
      <c r="L57" s="20">
        <v>4300</v>
      </c>
      <c r="M57" s="21">
        <v>4300</v>
      </c>
    </row>
    <row r="58" spans="1:13" ht="20.25" hidden="1" x14ac:dyDescent="0.3">
      <c r="D58" s="19" t="s">
        <v>48</v>
      </c>
      <c r="E58" s="25" t="e">
        <f>J58+#REF!+#REF!+F58</f>
        <v>#REF!</v>
      </c>
      <c r="F58" s="30">
        <f t="shared" si="4"/>
        <v>0</v>
      </c>
      <c r="G58" s="28"/>
      <c r="H58" s="20"/>
      <c r="I58" s="27"/>
      <c r="J58" s="30">
        <f t="shared" si="10"/>
        <v>0</v>
      </c>
      <c r="K58" s="28"/>
      <c r="L58" s="20"/>
      <c r="M58" s="21"/>
    </row>
    <row r="59" spans="1:13" ht="40.5" hidden="1" x14ac:dyDescent="0.3">
      <c r="A59" s="2" t="e">
        <f t="shared" si="0"/>
        <v>#REF!</v>
      </c>
      <c r="D59" s="19" t="s">
        <v>49</v>
      </c>
      <c r="E59" s="25" t="e">
        <f>J59+#REF!+#REF!+F59</f>
        <v>#REF!</v>
      </c>
      <c r="F59" s="30">
        <f t="shared" si="4"/>
        <v>0</v>
      </c>
      <c r="G59" s="28"/>
      <c r="H59" s="20"/>
      <c r="I59" s="27"/>
      <c r="J59" s="30">
        <f t="shared" si="10"/>
        <v>0</v>
      </c>
      <c r="K59" s="28"/>
      <c r="L59" s="20"/>
      <c r="M59" s="21"/>
    </row>
    <row r="60" spans="1:13" ht="60.75" hidden="1" x14ac:dyDescent="0.3">
      <c r="A60" s="2" t="e">
        <f t="shared" si="0"/>
        <v>#REF!</v>
      </c>
      <c r="D60" s="19" t="s">
        <v>50</v>
      </c>
      <c r="E60" s="25" t="e">
        <f>J60+#REF!+#REF!+F60</f>
        <v>#REF!</v>
      </c>
      <c r="F60" s="30">
        <f t="shared" si="4"/>
        <v>0</v>
      </c>
      <c r="G60" s="28"/>
      <c r="H60" s="20"/>
      <c r="I60" s="27"/>
      <c r="J60" s="30">
        <f t="shared" si="10"/>
        <v>0</v>
      </c>
      <c r="K60" s="28"/>
      <c r="L60" s="20"/>
      <c r="M60" s="21"/>
    </row>
    <row r="61" spans="1:13" ht="40.5" hidden="1" x14ac:dyDescent="0.3">
      <c r="A61" s="2" t="e">
        <f t="shared" si="0"/>
        <v>#REF!</v>
      </c>
      <c r="D61" s="19" t="s">
        <v>51</v>
      </c>
      <c r="E61" s="25" t="e">
        <f>J61+#REF!+#REF!+F61</f>
        <v>#REF!</v>
      </c>
      <c r="F61" s="30">
        <f t="shared" si="4"/>
        <v>0</v>
      </c>
      <c r="G61" s="28"/>
      <c r="H61" s="20"/>
      <c r="I61" s="27"/>
      <c r="J61" s="30">
        <f t="shared" si="10"/>
        <v>0</v>
      </c>
      <c r="K61" s="28"/>
      <c r="L61" s="20"/>
      <c r="M61" s="21"/>
    </row>
    <row r="62" spans="1:13" ht="20.25" hidden="1" x14ac:dyDescent="0.3">
      <c r="A62" s="2" t="e">
        <f t="shared" si="0"/>
        <v>#REF!</v>
      </c>
      <c r="D62" s="19" t="s">
        <v>52</v>
      </c>
      <c r="E62" s="25" t="e">
        <f>J62+#REF!+#REF!+F62</f>
        <v>#REF!</v>
      </c>
      <c r="F62" s="30">
        <f t="shared" si="4"/>
        <v>0</v>
      </c>
      <c r="G62" s="28"/>
      <c r="H62" s="20"/>
      <c r="I62" s="27"/>
      <c r="J62" s="30">
        <f t="shared" si="10"/>
        <v>0</v>
      </c>
      <c r="K62" s="28"/>
      <c r="L62" s="20"/>
      <c r="M62" s="21"/>
    </row>
    <row r="63" spans="1:13" ht="60.75" hidden="1" x14ac:dyDescent="0.3">
      <c r="A63" s="2" t="e">
        <f t="shared" si="0"/>
        <v>#REF!</v>
      </c>
      <c r="D63" s="19" t="s">
        <v>53</v>
      </c>
      <c r="E63" s="25" t="e">
        <f>J63+#REF!+#REF!+F63</f>
        <v>#REF!</v>
      </c>
      <c r="F63" s="30">
        <f t="shared" si="4"/>
        <v>0</v>
      </c>
      <c r="G63" s="28"/>
      <c r="H63" s="20"/>
      <c r="I63" s="27"/>
      <c r="J63" s="30">
        <f t="shared" si="10"/>
        <v>0</v>
      </c>
      <c r="K63" s="28"/>
      <c r="L63" s="20"/>
      <c r="M63" s="21"/>
    </row>
    <row r="64" spans="1:13" ht="30" customHeight="1" x14ac:dyDescent="0.3">
      <c r="A64" s="2">
        <f t="shared" si="0"/>
        <v>97359</v>
      </c>
      <c r="D64" s="19" t="s">
        <v>54</v>
      </c>
      <c r="E64" s="25">
        <f>J64+F64</f>
        <v>97359</v>
      </c>
      <c r="F64" s="30">
        <f>+G64+H64+I64</f>
        <v>48000</v>
      </c>
      <c r="G64" s="28">
        <v>16000</v>
      </c>
      <c r="H64" s="20">
        <v>16000</v>
      </c>
      <c r="I64" s="27">
        <v>16000</v>
      </c>
      <c r="J64" s="30">
        <f t="shared" si="10"/>
        <v>49359</v>
      </c>
      <c r="K64" s="28">
        <v>16453</v>
      </c>
      <c r="L64" s="20">
        <v>16453</v>
      </c>
      <c r="M64" s="21">
        <v>16453</v>
      </c>
    </row>
    <row r="65" spans="1:13" ht="23.25" hidden="1" customHeight="1" x14ac:dyDescent="0.3">
      <c r="A65" s="2" t="e">
        <f t="shared" si="0"/>
        <v>#REF!</v>
      </c>
      <c r="D65" s="19" t="s">
        <v>55</v>
      </c>
      <c r="E65" s="25" t="e">
        <f>J65+#REF!+#REF!+F65</f>
        <v>#REF!</v>
      </c>
      <c r="F65" s="29">
        <f t="shared" si="4"/>
        <v>0</v>
      </c>
      <c r="G65" s="28">
        <v>0</v>
      </c>
      <c r="H65" s="20">
        <v>0</v>
      </c>
      <c r="I65" s="27">
        <v>0</v>
      </c>
      <c r="J65" s="30">
        <f t="shared" si="6"/>
        <v>0</v>
      </c>
      <c r="K65" s="28">
        <v>0</v>
      </c>
      <c r="L65" s="20">
        <v>0</v>
      </c>
      <c r="M65" s="21">
        <v>0</v>
      </c>
    </row>
    <row r="66" spans="1:13" ht="20.25" hidden="1" x14ac:dyDescent="0.3">
      <c r="A66" s="2" t="e">
        <f t="shared" si="0"/>
        <v>#REF!</v>
      </c>
      <c r="D66" s="19" t="s">
        <v>56</v>
      </c>
      <c r="E66" s="25" t="e">
        <f>J66+#REF!+#REF!+F66</f>
        <v>#REF!</v>
      </c>
      <c r="F66" s="29">
        <f t="shared" si="4"/>
        <v>0</v>
      </c>
      <c r="G66" s="28"/>
      <c r="H66" s="20">
        <v>0</v>
      </c>
      <c r="I66" s="27">
        <v>0</v>
      </c>
      <c r="J66" s="30">
        <f t="shared" si="6"/>
        <v>0</v>
      </c>
      <c r="K66" s="28">
        <v>0</v>
      </c>
      <c r="L66" s="20">
        <v>0</v>
      </c>
      <c r="M66" s="21">
        <v>0</v>
      </c>
    </row>
    <row r="67" spans="1:13" ht="40.5" x14ac:dyDescent="0.3">
      <c r="A67" s="2">
        <f t="shared" si="0"/>
        <v>181000</v>
      </c>
      <c r="D67" s="22" t="s">
        <v>57</v>
      </c>
      <c r="E67" s="25">
        <f>+F67+J67</f>
        <v>181000</v>
      </c>
      <c r="F67" s="29">
        <f t="shared" si="4"/>
        <v>81000</v>
      </c>
      <c r="G67" s="26">
        <f>SUM(G68:G74)</f>
        <v>27000</v>
      </c>
      <c r="H67" s="16">
        <f t="shared" ref="H67:M67" si="11">SUM(H68:H74)</f>
        <v>27000</v>
      </c>
      <c r="I67" s="25">
        <f t="shared" si="11"/>
        <v>27000</v>
      </c>
      <c r="J67" s="29">
        <f t="shared" si="11"/>
        <v>100000</v>
      </c>
      <c r="K67" s="26">
        <f>SUM(K68:K74)</f>
        <v>54000</v>
      </c>
      <c r="L67" s="16">
        <f t="shared" si="11"/>
        <v>23000</v>
      </c>
      <c r="M67" s="17">
        <f t="shared" si="11"/>
        <v>23000</v>
      </c>
    </row>
    <row r="68" spans="1:13" ht="30" customHeight="1" x14ac:dyDescent="0.3">
      <c r="A68" s="2">
        <f t="shared" si="0"/>
        <v>51000</v>
      </c>
      <c r="D68" s="19" t="s">
        <v>58</v>
      </c>
      <c r="E68" s="25">
        <f>J68+F68</f>
        <v>51000</v>
      </c>
      <c r="F68" s="29">
        <f t="shared" si="4"/>
        <v>0</v>
      </c>
      <c r="G68" s="28">
        <v>0</v>
      </c>
      <c r="H68" s="20">
        <v>0</v>
      </c>
      <c r="I68" s="27">
        <v>0</v>
      </c>
      <c r="J68" s="29">
        <f>L68+M68+K68</f>
        <v>51000</v>
      </c>
      <c r="K68" s="28">
        <v>31000</v>
      </c>
      <c r="L68" s="20">
        <v>10000</v>
      </c>
      <c r="M68" s="21">
        <v>10000</v>
      </c>
    </row>
    <row r="69" spans="1:13" ht="40.5" hidden="1" x14ac:dyDescent="0.3">
      <c r="A69" s="2" t="e">
        <f t="shared" si="0"/>
        <v>#REF!</v>
      </c>
      <c r="D69" s="19" t="s">
        <v>59</v>
      </c>
      <c r="E69" s="25" t="e">
        <f>J69+#REF!+#REF!+F69</f>
        <v>#REF!</v>
      </c>
      <c r="F69" s="29">
        <f t="shared" si="4"/>
        <v>0</v>
      </c>
      <c r="G69" s="28"/>
      <c r="H69" s="20">
        <v>0</v>
      </c>
      <c r="I69" s="27">
        <v>0</v>
      </c>
      <c r="J69" s="30">
        <f t="shared" si="6"/>
        <v>0</v>
      </c>
      <c r="K69" s="28">
        <v>0</v>
      </c>
      <c r="L69" s="20">
        <v>0</v>
      </c>
      <c r="M69" s="21">
        <v>0</v>
      </c>
    </row>
    <row r="70" spans="1:13" ht="30" customHeight="1" x14ac:dyDescent="0.3">
      <c r="A70" s="2">
        <f t="shared" si="0"/>
        <v>51000</v>
      </c>
      <c r="D70" s="19" t="s">
        <v>60</v>
      </c>
      <c r="E70" s="25">
        <f>J70+F70</f>
        <v>51000</v>
      </c>
      <c r="F70" s="30">
        <f t="shared" si="4"/>
        <v>30000</v>
      </c>
      <c r="G70" s="28">
        <v>10000</v>
      </c>
      <c r="H70" s="20">
        <v>10000</v>
      </c>
      <c r="I70" s="27">
        <v>10000</v>
      </c>
      <c r="J70" s="30">
        <f>L70+M70+K70</f>
        <v>21000</v>
      </c>
      <c r="K70" s="28">
        <v>7000</v>
      </c>
      <c r="L70" s="20">
        <v>7000</v>
      </c>
      <c r="M70" s="21">
        <v>7000</v>
      </c>
    </row>
    <row r="71" spans="1:13" ht="30" customHeight="1" x14ac:dyDescent="0.3">
      <c r="A71" s="2">
        <f t="shared" si="0"/>
        <v>48000</v>
      </c>
      <c r="D71" s="19" t="s">
        <v>61</v>
      </c>
      <c r="E71" s="25">
        <f>J71+F71</f>
        <v>48000</v>
      </c>
      <c r="F71" s="30">
        <f t="shared" si="4"/>
        <v>30000</v>
      </c>
      <c r="G71" s="28">
        <v>10000</v>
      </c>
      <c r="H71" s="20">
        <v>10000</v>
      </c>
      <c r="I71" s="27">
        <v>10000</v>
      </c>
      <c r="J71" s="30">
        <f>L71+M71+K71</f>
        <v>18000</v>
      </c>
      <c r="K71" s="28">
        <v>6000</v>
      </c>
      <c r="L71" s="20">
        <v>6000</v>
      </c>
      <c r="M71" s="21">
        <v>6000</v>
      </c>
    </row>
    <row r="72" spans="1:13" ht="30" customHeight="1" x14ac:dyDescent="0.3">
      <c r="A72" s="2">
        <f t="shared" si="0"/>
        <v>0</v>
      </c>
      <c r="D72" s="19" t="s">
        <v>62</v>
      </c>
      <c r="E72" s="25">
        <f>J72+F72</f>
        <v>0</v>
      </c>
      <c r="F72" s="30">
        <f t="shared" si="4"/>
        <v>0</v>
      </c>
      <c r="G72" s="26">
        <v>0</v>
      </c>
      <c r="H72" s="16">
        <v>0</v>
      </c>
      <c r="I72" s="25">
        <v>0</v>
      </c>
      <c r="J72" s="29">
        <f>L72+M72+K72</f>
        <v>0</v>
      </c>
      <c r="K72" s="28">
        <v>0</v>
      </c>
      <c r="L72" s="20">
        <v>0</v>
      </c>
      <c r="M72" s="21">
        <v>0</v>
      </c>
    </row>
    <row r="73" spans="1:13" ht="40.5" hidden="1" x14ac:dyDescent="0.3">
      <c r="A73" s="2">
        <f t="shared" si="0"/>
        <v>0</v>
      </c>
      <c r="D73" s="19" t="s">
        <v>63</v>
      </c>
      <c r="E73" s="25">
        <v>0</v>
      </c>
      <c r="F73" s="30">
        <f t="shared" ref="F73:F74" si="12">+G73+H73+I73</f>
        <v>0</v>
      </c>
      <c r="G73" s="28"/>
      <c r="H73" s="20">
        <v>0</v>
      </c>
      <c r="I73" s="27">
        <v>0</v>
      </c>
      <c r="J73" s="30">
        <f t="shared" si="6"/>
        <v>0</v>
      </c>
      <c r="K73" s="28">
        <v>0</v>
      </c>
      <c r="L73" s="20">
        <v>0</v>
      </c>
      <c r="M73" s="21">
        <v>0</v>
      </c>
    </row>
    <row r="74" spans="1:13" ht="48.75" customHeight="1" x14ac:dyDescent="0.3">
      <c r="A74" s="2">
        <f>+E74</f>
        <v>31000</v>
      </c>
      <c r="D74" s="19" t="s">
        <v>64</v>
      </c>
      <c r="E74" s="25">
        <f>J74+F74</f>
        <v>31000</v>
      </c>
      <c r="F74" s="30">
        <f t="shared" si="12"/>
        <v>21000</v>
      </c>
      <c r="G74" s="28">
        <v>7000</v>
      </c>
      <c r="H74" s="20">
        <v>7000</v>
      </c>
      <c r="I74" s="27">
        <v>7000</v>
      </c>
      <c r="J74" s="30">
        <f>L74+M74+K74</f>
        <v>10000</v>
      </c>
      <c r="K74" s="28">
        <v>10000</v>
      </c>
      <c r="L74" s="20"/>
      <c r="M74" s="21"/>
    </row>
    <row r="75" spans="1:13" ht="30" customHeight="1" x14ac:dyDescent="0.3">
      <c r="A75" s="2">
        <f>+E75</f>
        <v>5900</v>
      </c>
      <c r="D75" s="22" t="s">
        <v>65</v>
      </c>
      <c r="E75" s="25">
        <f>SUM(E76:E77)</f>
        <v>5900</v>
      </c>
      <c r="F75" s="29">
        <f t="shared" ref="F75:F79" si="13">+G75+H75+I75</f>
        <v>0</v>
      </c>
      <c r="G75" s="26">
        <f t="shared" ref="G75:M75" si="14">SUM(G76:G77)</f>
        <v>0</v>
      </c>
      <c r="H75" s="16">
        <f t="shared" si="14"/>
        <v>0</v>
      </c>
      <c r="I75" s="25">
        <f t="shared" si="14"/>
        <v>0</v>
      </c>
      <c r="J75" s="29">
        <f t="shared" si="14"/>
        <v>5900</v>
      </c>
      <c r="K75" s="26">
        <f t="shared" si="14"/>
        <v>5300</v>
      </c>
      <c r="L75" s="16">
        <f t="shared" si="14"/>
        <v>300</v>
      </c>
      <c r="M75" s="17">
        <f t="shared" si="14"/>
        <v>300</v>
      </c>
    </row>
    <row r="76" spans="1:13" ht="40.5" x14ac:dyDescent="0.3">
      <c r="A76" s="2">
        <f>+E76</f>
        <v>0</v>
      </c>
      <c r="D76" s="22" t="s">
        <v>66</v>
      </c>
      <c r="E76" s="25">
        <v>0</v>
      </c>
      <c r="F76" s="29">
        <f t="shared" si="13"/>
        <v>0</v>
      </c>
      <c r="G76" s="28"/>
      <c r="H76" s="20">
        <v>0</v>
      </c>
      <c r="I76" s="27">
        <v>0</v>
      </c>
      <c r="J76" s="30">
        <f t="shared" ref="J76" si="15">L76+M76</f>
        <v>0</v>
      </c>
      <c r="K76" s="28">
        <v>0</v>
      </c>
      <c r="L76" s="20">
        <v>0</v>
      </c>
      <c r="M76" s="21">
        <v>0</v>
      </c>
    </row>
    <row r="77" spans="1:13" ht="30" customHeight="1" x14ac:dyDescent="0.3">
      <c r="A77" s="2">
        <f>+E77</f>
        <v>5900</v>
      </c>
      <c r="D77" s="22" t="s">
        <v>67</v>
      </c>
      <c r="E77" s="25">
        <f>SUM(E78:E79)</f>
        <v>5900</v>
      </c>
      <c r="F77" s="29">
        <f t="shared" si="13"/>
        <v>0</v>
      </c>
      <c r="G77" s="26">
        <f>SUM(G78:G79)</f>
        <v>0</v>
      </c>
      <c r="H77" s="16">
        <f>SUM(H78:H79)</f>
        <v>0</v>
      </c>
      <c r="I77" s="25">
        <f>SUM(I78:I79)</f>
        <v>0</v>
      </c>
      <c r="J77" s="29">
        <f>L77+M77+K77</f>
        <v>5900</v>
      </c>
      <c r="K77" s="26">
        <f>SUM(K78:K79)</f>
        <v>5300</v>
      </c>
      <c r="L77" s="16">
        <f>SUM(L78:L79)</f>
        <v>300</v>
      </c>
      <c r="M77" s="17">
        <f>SUM(M78:M79)</f>
        <v>300</v>
      </c>
    </row>
    <row r="78" spans="1:13" ht="30" customHeight="1" x14ac:dyDescent="0.3">
      <c r="D78" s="19" t="s">
        <v>68</v>
      </c>
      <c r="E78" s="25">
        <f>J78+F78</f>
        <v>900</v>
      </c>
      <c r="F78" s="29">
        <f t="shared" si="13"/>
        <v>0</v>
      </c>
      <c r="G78" s="28"/>
      <c r="H78" s="20"/>
      <c r="I78" s="27"/>
      <c r="J78" s="29">
        <f t="shared" ref="J78" si="16">L78+M78+K78</f>
        <v>900</v>
      </c>
      <c r="K78" s="28">
        <v>300</v>
      </c>
      <c r="L78" s="20">
        <v>300</v>
      </c>
      <c r="M78" s="21">
        <v>300</v>
      </c>
    </row>
    <row r="79" spans="1:13" ht="30" customHeight="1" thickBot="1" x14ac:dyDescent="0.35">
      <c r="A79" s="2">
        <f>+E79</f>
        <v>5000</v>
      </c>
      <c r="D79" s="31" t="s">
        <v>69</v>
      </c>
      <c r="E79" s="32">
        <f>+F79+J79</f>
        <v>5000</v>
      </c>
      <c r="F79" s="33">
        <f t="shared" si="13"/>
        <v>0</v>
      </c>
      <c r="G79" s="6">
        <v>0</v>
      </c>
      <c r="H79" s="34">
        <v>0</v>
      </c>
      <c r="I79" s="5">
        <v>0</v>
      </c>
      <c r="J79" s="36">
        <f>L79+M79+K79</f>
        <v>5000</v>
      </c>
      <c r="K79" s="6">
        <v>5000</v>
      </c>
      <c r="L79" s="34"/>
      <c r="M79" s="35"/>
    </row>
    <row r="80" spans="1:13" s="9" customFormat="1" ht="30" customHeight="1" thickBot="1" x14ac:dyDescent="0.35">
      <c r="C80" s="8"/>
      <c r="D80" s="37" t="s">
        <v>70</v>
      </c>
      <c r="E80" s="38">
        <f>E8+E75</f>
        <v>801592</v>
      </c>
      <c r="F80" s="39">
        <f>F8+F75</f>
        <v>290747</v>
      </c>
      <c r="G80" s="40">
        <f>G8+G789</f>
        <v>107368</v>
      </c>
      <c r="H80" s="41">
        <f t="shared" ref="H80:M80" si="17">H8+H75</f>
        <v>102668</v>
      </c>
      <c r="I80" s="38">
        <f t="shared" si="17"/>
        <v>80711</v>
      </c>
      <c r="J80" s="39">
        <f t="shared" si="17"/>
        <v>510845</v>
      </c>
      <c r="K80" s="40">
        <f t="shared" si="17"/>
        <v>220793</v>
      </c>
      <c r="L80" s="41">
        <f t="shared" si="17"/>
        <v>147259</v>
      </c>
      <c r="M80" s="42">
        <f t="shared" si="17"/>
        <v>142793</v>
      </c>
    </row>
    <row r="81" spans="3:13" s="9" customFormat="1" ht="20.25" x14ac:dyDescent="0.3">
      <c r="C81" s="8"/>
      <c r="D81" s="24"/>
      <c r="E81" s="13"/>
      <c r="F81" s="13"/>
      <c r="G81" s="7"/>
      <c r="H81" s="13"/>
      <c r="I81" s="13"/>
      <c r="J81" s="13"/>
      <c r="K81" s="13"/>
      <c r="L81" s="13"/>
      <c r="M81" s="13"/>
    </row>
  </sheetData>
  <mergeCells count="14">
    <mergeCell ref="D1:M1"/>
    <mergeCell ref="D4:D7"/>
    <mergeCell ref="E4:E7"/>
    <mergeCell ref="F4:F7"/>
    <mergeCell ref="G5:G7"/>
    <mergeCell ref="H5:H7"/>
    <mergeCell ref="I5:I7"/>
    <mergeCell ref="G4:I4"/>
    <mergeCell ref="K4:M4"/>
    <mergeCell ref="J4:J7"/>
    <mergeCell ref="K5:K7"/>
    <mergeCell ref="L5:L7"/>
    <mergeCell ref="M5:M7"/>
    <mergeCell ref="K2:M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workbookViewId="0">
      <selection activeCell="B16" sqref="B16"/>
    </sheetView>
  </sheetViews>
  <sheetFormatPr defaultRowHeight="15" x14ac:dyDescent="0.25"/>
  <cols>
    <col min="1" max="1" width="53.5703125" style="73" customWidth="1"/>
    <col min="2" max="2" width="14" style="73" customWidth="1"/>
    <col min="3" max="3" width="12.28515625" style="73" customWidth="1"/>
    <col min="4" max="10" width="12.5703125" style="73" customWidth="1"/>
    <col min="11" max="16384" width="9.140625" style="73"/>
  </cols>
  <sheetData>
    <row r="1" spans="1:10" ht="54.75" customHeight="1" x14ac:dyDescent="0.25">
      <c r="A1" s="72" t="s">
        <v>76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s="74" customFormat="1" ht="12.75" x14ac:dyDescent="0.2">
      <c r="B2" s="75"/>
      <c r="C2" s="75"/>
      <c r="D2" s="75"/>
      <c r="E2" s="75"/>
      <c r="F2" s="75"/>
      <c r="G2" s="75"/>
      <c r="H2" s="75"/>
    </row>
    <row r="3" spans="1:10" s="74" customFormat="1" ht="18.75" x14ac:dyDescent="0.2">
      <c r="A3" s="76"/>
      <c r="B3" s="77"/>
      <c r="C3" s="77"/>
      <c r="D3" s="77"/>
      <c r="E3" s="77"/>
      <c r="F3" s="77"/>
      <c r="G3" s="77"/>
      <c r="H3" s="77"/>
      <c r="I3" s="77"/>
      <c r="J3" s="77"/>
    </row>
    <row r="4" spans="1:10" s="74" customFormat="1" ht="18.75" x14ac:dyDescent="0.2">
      <c r="A4" s="78"/>
      <c r="B4" s="79"/>
      <c r="C4" s="80"/>
      <c r="D4" s="79"/>
      <c r="E4" s="79"/>
      <c r="F4" s="79"/>
      <c r="G4" s="79"/>
      <c r="H4" s="178" t="s">
        <v>105</v>
      </c>
      <c r="I4" s="178"/>
      <c r="J4" s="178"/>
    </row>
    <row r="5" spans="1:10" s="74" customFormat="1" ht="13.5" thickBot="1" x14ac:dyDescent="0.25">
      <c r="A5" s="81"/>
      <c r="B5" s="75"/>
      <c r="C5" s="75"/>
      <c r="D5" s="75"/>
      <c r="E5" s="75"/>
      <c r="F5" s="75"/>
      <c r="G5" s="75"/>
      <c r="H5" s="75"/>
      <c r="I5" s="75"/>
      <c r="J5" s="75"/>
    </row>
    <row r="6" spans="1:10" s="88" customFormat="1" ht="17.25" customHeight="1" x14ac:dyDescent="0.25">
      <c r="A6" s="82" t="s">
        <v>77</v>
      </c>
      <c r="B6" s="83" t="s">
        <v>75</v>
      </c>
      <c r="C6" s="84" t="s">
        <v>78</v>
      </c>
      <c r="D6" s="85" t="s">
        <v>71</v>
      </c>
      <c r="E6" s="86"/>
      <c r="F6" s="87"/>
      <c r="G6" s="84" t="s">
        <v>79</v>
      </c>
      <c r="H6" s="85" t="s">
        <v>71</v>
      </c>
      <c r="I6" s="86"/>
      <c r="J6" s="87"/>
    </row>
    <row r="7" spans="1:10" s="88" customFormat="1" ht="35.25" customHeight="1" thickBot="1" x14ac:dyDescent="0.3">
      <c r="A7" s="89"/>
      <c r="B7" s="90"/>
      <c r="C7" s="91"/>
      <c r="D7" s="92" t="s">
        <v>80</v>
      </c>
      <c r="E7" s="93" t="s">
        <v>81</v>
      </c>
      <c r="F7" s="94" t="s">
        <v>82</v>
      </c>
      <c r="G7" s="91"/>
      <c r="H7" s="92" t="s">
        <v>83</v>
      </c>
      <c r="I7" s="93" t="s">
        <v>84</v>
      </c>
      <c r="J7" s="94" t="s">
        <v>85</v>
      </c>
    </row>
    <row r="8" spans="1:10" s="88" customFormat="1" ht="20.25" customHeight="1" thickBot="1" x14ac:dyDescent="0.3">
      <c r="A8" s="95" t="s">
        <v>86</v>
      </c>
      <c r="B8" s="96"/>
      <c r="C8" s="96"/>
      <c r="D8" s="96"/>
      <c r="E8" s="96"/>
      <c r="F8" s="96"/>
      <c r="G8" s="96"/>
      <c r="H8" s="96"/>
      <c r="I8" s="96"/>
      <c r="J8" s="97"/>
    </row>
    <row r="9" spans="1:10" s="105" customFormat="1" ht="20.25" customHeight="1" x14ac:dyDescent="0.25">
      <c r="A9" s="98" t="s">
        <v>87</v>
      </c>
      <c r="B9" s="99">
        <f>C9+G9</f>
        <v>51916388</v>
      </c>
      <c r="C9" s="100">
        <f>SUM(D9:F9)</f>
        <v>27914546</v>
      </c>
      <c r="D9" s="101">
        <f>D11+D33+D46+D56</f>
        <v>12114395</v>
      </c>
      <c r="E9" s="102">
        <f t="shared" ref="E9:F9" si="0">E11+E33+E46+E56</f>
        <v>6197470</v>
      </c>
      <c r="F9" s="103">
        <f t="shared" si="0"/>
        <v>9602681</v>
      </c>
      <c r="G9" s="104">
        <f>SUM(H9:J9)</f>
        <v>24001842</v>
      </c>
      <c r="H9" s="101">
        <f t="shared" ref="H9:J9" si="1">H11+H33+H46+H56</f>
        <v>7636381</v>
      </c>
      <c r="I9" s="102">
        <f t="shared" si="1"/>
        <v>5223580</v>
      </c>
      <c r="J9" s="103">
        <f t="shared" si="1"/>
        <v>11141881</v>
      </c>
    </row>
    <row r="10" spans="1:10" s="88" customFormat="1" ht="20.25" customHeight="1" x14ac:dyDescent="0.25">
      <c r="A10" s="106" t="s">
        <v>88</v>
      </c>
      <c r="B10" s="107"/>
      <c r="C10" s="108"/>
      <c r="D10" s="109"/>
      <c r="E10" s="110"/>
      <c r="F10" s="111"/>
      <c r="G10" s="112"/>
      <c r="H10" s="109"/>
      <c r="I10" s="110"/>
      <c r="J10" s="111"/>
    </row>
    <row r="11" spans="1:10" s="88" customFormat="1" ht="20.25" customHeight="1" x14ac:dyDescent="0.25">
      <c r="A11" s="113" t="s">
        <v>8</v>
      </c>
      <c r="B11" s="107">
        <f t="shared" ref="B11:B25" si="2">C11+G11</f>
        <v>1209995</v>
      </c>
      <c r="C11" s="108">
        <f>SUM(D11:F11)</f>
        <v>693940</v>
      </c>
      <c r="D11" s="109">
        <f>D12+D15+D21+D27</f>
        <v>257500</v>
      </c>
      <c r="E11" s="110">
        <f t="shared" ref="E11:F11" si="3">E12+E15+E21+E27</f>
        <v>216970</v>
      </c>
      <c r="F11" s="111">
        <f t="shared" si="3"/>
        <v>219470</v>
      </c>
      <c r="G11" s="112">
        <f t="shared" ref="G11:G31" si="4">SUM(H11:J11)</f>
        <v>516055</v>
      </c>
      <c r="H11" s="109">
        <f t="shared" ref="H11:J11" si="5">H12+H15+H21+H27</f>
        <v>178685</v>
      </c>
      <c r="I11" s="110">
        <f t="shared" si="5"/>
        <v>178685</v>
      </c>
      <c r="J11" s="111">
        <f t="shared" si="5"/>
        <v>158685</v>
      </c>
    </row>
    <row r="12" spans="1:10" s="88" customFormat="1" ht="20.25" customHeight="1" x14ac:dyDescent="0.25">
      <c r="A12" s="114" t="s">
        <v>9</v>
      </c>
      <c r="B12" s="107">
        <f t="shared" si="2"/>
        <v>431995</v>
      </c>
      <c r="C12" s="108">
        <f>SUM(D12:F12)</f>
        <v>240940</v>
      </c>
      <c r="D12" s="115">
        <f>+D13+D14</f>
        <v>90000</v>
      </c>
      <c r="E12" s="116">
        <f>+E13+E14</f>
        <v>75470</v>
      </c>
      <c r="F12" s="117">
        <f>+F13+F14</f>
        <v>75470</v>
      </c>
      <c r="G12" s="112">
        <f t="shared" si="4"/>
        <v>191055</v>
      </c>
      <c r="H12" s="115">
        <f>+H13+H14</f>
        <v>63685</v>
      </c>
      <c r="I12" s="116">
        <f>+I13+I14</f>
        <v>63685</v>
      </c>
      <c r="J12" s="117">
        <f>+J13+J14</f>
        <v>63685</v>
      </c>
    </row>
    <row r="13" spans="1:10" s="88" customFormat="1" ht="20.25" customHeight="1" x14ac:dyDescent="0.25">
      <c r="A13" s="114" t="s">
        <v>10</v>
      </c>
      <c r="B13" s="107">
        <f t="shared" si="2"/>
        <v>204645</v>
      </c>
      <c r="C13" s="108">
        <f>SUM(D13:F13)</f>
        <v>120000</v>
      </c>
      <c r="D13" s="118">
        <v>40000</v>
      </c>
      <c r="E13" s="119">
        <v>40000</v>
      </c>
      <c r="F13" s="120">
        <v>40000</v>
      </c>
      <c r="G13" s="112">
        <f t="shared" si="4"/>
        <v>84645</v>
      </c>
      <c r="H13" s="118">
        <v>28215</v>
      </c>
      <c r="I13" s="119">
        <v>28215</v>
      </c>
      <c r="J13" s="120">
        <v>28215</v>
      </c>
    </row>
    <row r="14" spans="1:10" s="88" customFormat="1" ht="20.25" customHeight="1" x14ac:dyDescent="0.25">
      <c r="A14" s="114" t="s">
        <v>11</v>
      </c>
      <c r="B14" s="107">
        <f t="shared" si="2"/>
        <v>227350</v>
      </c>
      <c r="C14" s="108">
        <f t="shared" ref="C14:C31" si="6">SUM(D14:F14)</f>
        <v>120940</v>
      </c>
      <c r="D14" s="118">
        <v>50000</v>
      </c>
      <c r="E14" s="119">
        <v>35470</v>
      </c>
      <c r="F14" s="120">
        <v>35470</v>
      </c>
      <c r="G14" s="112">
        <f t="shared" si="4"/>
        <v>106410</v>
      </c>
      <c r="H14" s="118">
        <v>35470</v>
      </c>
      <c r="I14" s="119">
        <v>35470</v>
      </c>
      <c r="J14" s="120">
        <v>35470</v>
      </c>
    </row>
    <row r="15" spans="1:10" s="88" customFormat="1" ht="20.25" customHeight="1" x14ac:dyDescent="0.25">
      <c r="A15" s="121" t="s">
        <v>18</v>
      </c>
      <c r="B15" s="107">
        <f t="shared" si="2"/>
        <v>68000</v>
      </c>
      <c r="C15" s="108">
        <f t="shared" si="6"/>
        <v>68000</v>
      </c>
      <c r="D15" s="109">
        <f>D16+D20</f>
        <v>32500</v>
      </c>
      <c r="E15" s="110">
        <f>E16+E20</f>
        <v>21500</v>
      </c>
      <c r="F15" s="111">
        <f>F16+F20</f>
        <v>14000</v>
      </c>
      <c r="G15" s="112">
        <f t="shared" si="4"/>
        <v>0</v>
      </c>
      <c r="H15" s="109">
        <f>H16+H20</f>
        <v>0</v>
      </c>
      <c r="I15" s="110">
        <f>I16+I20</f>
        <v>0</v>
      </c>
      <c r="J15" s="111">
        <f>J16+J20</f>
        <v>0</v>
      </c>
    </row>
    <row r="16" spans="1:10" s="88" customFormat="1" ht="20.25" customHeight="1" x14ac:dyDescent="0.25">
      <c r="A16" s="114" t="s">
        <v>27</v>
      </c>
      <c r="B16" s="107">
        <f t="shared" si="2"/>
        <v>53000</v>
      </c>
      <c r="C16" s="108">
        <f t="shared" si="6"/>
        <v>53000</v>
      </c>
      <c r="D16" s="109">
        <f>D17+D18</f>
        <v>25000</v>
      </c>
      <c r="E16" s="110">
        <f>E17+E18</f>
        <v>14000</v>
      </c>
      <c r="F16" s="111">
        <f>F17+F18</f>
        <v>14000</v>
      </c>
      <c r="G16" s="112">
        <f t="shared" si="4"/>
        <v>0</v>
      </c>
      <c r="H16" s="109">
        <f>H17+H18</f>
        <v>0</v>
      </c>
      <c r="I16" s="110">
        <f>I17+I18</f>
        <v>0</v>
      </c>
      <c r="J16" s="111">
        <f>J17+J18</f>
        <v>0</v>
      </c>
    </row>
    <row r="17" spans="1:10" s="88" customFormat="1" ht="20.25" customHeight="1" x14ac:dyDescent="0.25">
      <c r="A17" s="114" t="s">
        <v>28</v>
      </c>
      <c r="B17" s="107">
        <f t="shared" si="2"/>
        <v>11000</v>
      </c>
      <c r="C17" s="108">
        <f t="shared" si="6"/>
        <v>11000</v>
      </c>
      <c r="D17" s="122">
        <v>11000</v>
      </c>
      <c r="E17" s="123">
        <v>0</v>
      </c>
      <c r="F17" s="124">
        <v>0</v>
      </c>
      <c r="G17" s="112">
        <f t="shared" si="4"/>
        <v>0</v>
      </c>
      <c r="H17" s="122">
        <v>0</v>
      </c>
      <c r="I17" s="123">
        <v>0</v>
      </c>
      <c r="J17" s="124">
        <v>0</v>
      </c>
    </row>
    <row r="18" spans="1:10" s="88" customFormat="1" ht="31.5" x14ac:dyDescent="0.25">
      <c r="A18" s="114" t="s">
        <v>29</v>
      </c>
      <c r="B18" s="107">
        <f t="shared" si="2"/>
        <v>42000</v>
      </c>
      <c r="C18" s="108">
        <f t="shared" si="6"/>
        <v>42000</v>
      </c>
      <c r="D18" s="125">
        <f>D19</f>
        <v>14000</v>
      </c>
      <c r="E18" s="126">
        <f>E19</f>
        <v>14000</v>
      </c>
      <c r="F18" s="127">
        <f>F19</f>
        <v>14000</v>
      </c>
      <c r="G18" s="112">
        <f t="shared" si="4"/>
        <v>0</v>
      </c>
      <c r="H18" s="125">
        <f>+H19</f>
        <v>0</v>
      </c>
      <c r="I18" s="126">
        <f>+I19</f>
        <v>0</v>
      </c>
      <c r="J18" s="127">
        <f>J19</f>
        <v>0</v>
      </c>
    </row>
    <row r="19" spans="1:10" s="88" customFormat="1" ht="20.25" customHeight="1" x14ac:dyDescent="0.25">
      <c r="A19" s="114" t="s">
        <v>34</v>
      </c>
      <c r="B19" s="107">
        <f t="shared" si="2"/>
        <v>42000</v>
      </c>
      <c r="C19" s="108">
        <f>SUM(D19:F19)</f>
        <v>42000</v>
      </c>
      <c r="D19" s="118">
        <v>14000</v>
      </c>
      <c r="E19" s="119">
        <v>14000</v>
      </c>
      <c r="F19" s="120">
        <v>14000</v>
      </c>
      <c r="G19" s="112">
        <f t="shared" si="4"/>
        <v>0</v>
      </c>
      <c r="H19" s="118">
        <v>0</v>
      </c>
      <c r="I19" s="119">
        <v>0</v>
      </c>
      <c r="J19" s="120">
        <v>0</v>
      </c>
    </row>
    <row r="20" spans="1:10" s="88" customFormat="1" ht="31.5" x14ac:dyDescent="0.25">
      <c r="A20" s="114" t="s">
        <v>35</v>
      </c>
      <c r="B20" s="107">
        <f t="shared" si="2"/>
        <v>15000</v>
      </c>
      <c r="C20" s="108">
        <f>SUM(D20:F20)</f>
        <v>15000</v>
      </c>
      <c r="D20" s="122">
        <v>7500</v>
      </c>
      <c r="E20" s="123">
        <v>7500</v>
      </c>
      <c r="F20" s="124">
        <v>0</v>
      </c>
      <c r="G20" s="128">
        <f>H20+I20+J20</f>
        <v>0</v>
      </c>
      <c r="H20" s="122">
        <v>0</v>
      </c>
      <c r="I20" s="123">
        <v>0</v>
      </c>
      <c r="J20" s="124">
        <v>0</v>
      </c>
    </row>
    <row r="21" spans="1:10" s="88" customFormat="1" ht="34.5" customHeight="1" x14ac:dyDescent="0.25">
      <c r="A21" s="129" t="s">
        <v>39</v>
      </c>
      <c r="B21" s="107">
        <f t="shared" si="2"/>
        <v>250000</v>
      </c>
      <c r="C21" s="108">
        <f>SUM(D21:F21)</f>
        <v>130000</v>
      </c>
      <c r="D21" s="125">
        <f>D22</f>
        <v>40000</v>
      </c>
      <c r="E21" s="126">
        <f t="shared" ref="E21:F22" si="7">E22</f>
        <v>40000</v>
      </c>
      <c r="F21" s="127">
        <f t="shared" si="7"/>
        <v>50000</v>
      </c>
      <c r="G21" s="112">
        <f t="shared" si="4"/>
        <v>120000</v>
      </c>
      <c r="H21" s="125">
        <f t="shared" ref="H21:J22" si="8">H22</f>
        <v>40000</v>
      </c>
      <c r="I21" s="126">
        <f t="shared" si="8"/>
        <v>40000</v>
      </c>
      <c r="J21" s="127">
        <f t="shared" si="8"/>
        <v>40000</v>
      </c>
    </row>
    <row r="22" spans="1:10" s="88" customFormat="1" ht="20.25" customHeight="1" x14ac:dyDescent="0.25">
      <c r="A22" s="114" t="s">
        <v>44</v>
      </c>
      <c r="B22" s="107">
        <f t="shared" si="2"/>
        <v>250000</v>
      </c>
      <c r="C22" s="108">
        <f t="shared" si="6"/>
        <v>130000</v>
      </c>
      <c r="D22" s="125">
        <f>D23</f>
        <v>40000</v>
      </c>
      <c r="E22" s="126">
        <f t="shared" si="7"/>
        <v>40000</v>
      </c>
      <c r="F22" s="127">
        <f t="shared" si="7"/>
        <v>50000</v>
      </c>
      <c r="G22" s="112">
        <f t="shared" si="4"/>
        <v>120000</v>
      </c>
      <c r="H22" s="125">
        <f t="shared" si="8"/>
        <v>40000</v>
      </c>
      <c r="I22" s="126">
        <f t="shared" si="8"/>
        <v>40000</v>
      </c>
      <c r="J22" s="127">
        <f t="shared" si="8"/>
        <v>40000</v>
      </c>
    </row>
    <row r="23" spans="1:10" s="88" customFormat="1" ht="20.25" customHeight="1" x14ac:dyDescent="0.25">
      <c r="A23" s="114" t="s">
        <v>45</v>
      </c>
      <c r="B23" s="107">
        <f t="shared" si="2"/>
        <v>250000</v>
      </c>
      <c r="C23" s="108">
        <f t="shared" si="6"/>
        <v>130000</v>
      </c>
      <c r="D23" s="125">
        <f>D24+D25+D26</f>
        <v>40000</v>
      </c>
      <c r="E23" s="126">
        <f>E24+E25+E26</f>
        <v>40000</v>
      </c>
      <c r="F23" s="127">
        <f>F24+F25+F26</f>
        <v>50000</v>
      </c>
      <c r="G23" s="112">
        <f t="shared" si="4"/>
        <v>120000</v>
      </c>
      <c r="H23" s="125">
        <f>H24+H25+H26</f>
        <v>40000</v>
      </c>
      <c r="I23" s="126">
        <f>I24+I25+I26</f>
        <v>40000</v>
      </c>
      <c r="J23" s="127">
        <f>J24+J25+J26</f>
        <v>40000</v>
      </c>
    </row>
    <row r="24" spans="1:10" s="88" customFormat="1" ht="20.25" customHeight="1" x14ac:dyDescent="0.25">
      <c r="A24" s="114" t="s">
        <v>46</v>
      </c>
      <c r="B24" s="107">
        <f t="shared" si="2"/>
        <v>60000</v>
      </c>
      <c r="C24" s="108">
        <f t="shared" si="6"/>
        <v>30000</v>
      </c>
      <c r="D24" s="122">
        <v>10000</v>
      </c>
      <c r="E24" s="123">
        <v>10000</v>
      </c>
      <c r="F24" s="124">
        <v>10000</v>
      </c>
      <c r="G24" s="130">
        <f t="shared" ref="G24:G26" si="9">H24+I24+J24</f>
        <v>30000</v>
      </c>
      <c r="H24" s="122">
        <v>10000</v>
      </c>
      <c r="I24" s="123">
        <v>10000</v>
      </c>
      <c r="J24" s="124">
        <v>10000</v>
      </c>
    </row>
    <row r="25" spans="1:10" s="88" customFormat="1" ht="20.25" customHeight="1" x14ac:dyDescent="0.25">
      <c r="A25" s="114" t="s">
        <v>47</v>
      </c>
      <c r="B25" s="107">
        <f t="shared" si="2"/>
        <v>10000</v>
      </c>
      <c r="C25" s="108">
        <f t="shared" si="6"/>
        <v>10000</v>
      </c>
      <c r="D25" s="122">
        <v>0</v>
      </c>
      <c r="E25" s="123">
        <v>0</v>
      </c>
      <c r="F25" s="124">
        <v>10000</v>
      </c>
      <c r="G25" s="128">
        <f t="shared" si="9"/>
        <v>0</v>
      </c>
      <c r="H25" s="122">
        <v>0</v>
      </c>
      <c r="I25" s="123">
        <v>0</v>
      </c>
      <c r="J25" s="124">
        <v>0</v>
      </c>
    </row>
    <row r="26" spans="1:10" s="88" customFormat="1" ht="20.25" customHeight="1" x14ac:dyDescent="0.25">
      <c r="A26" s="114" t="s">
        <v>48</v>
      </c>
      <c r="B26" s="107">
        <f>C26+G26</f>
        <v>180000</v>
      </c>
      <c r="C26" s="108">
        <f t="shared" si="6"/>
        <v>90000</v>
      </c>
      <c r="D26" s="122">
        <v>30000</v>
      </c>
      <c r="E26" s="123">
        <v>30000</v>
      </c>
      <c r="F26" s="124">
        <v>30000</v>
      </c>
      <c r="G26" s="130">
        <f t="shared" si="9"/>
        <v>90000</v>
      </c>
      <c r="H26" s="122">
        <v>30000</v>
      </c>
      <c r="I26" s="123">
        <v>30000</v>
      </c>
      <c r="J26" s="124">
        <v>30000</v>
      </c>
    </row>
    <row r="27" spans="1:10" s="88" customFormat="1" ht="31.5" x14ac:dyDescent="0.25">
      <c r="A27" s="131" t="s">
        <v>57</v>
      </c>
      <c r="B27" s="107">
        <f>C27+G27</f>
        <v>460000</v>
      </c>
      <c r="C27" s="108">
        <f t="shared" si="6"/>
        <v>255000</v>
      </c>
      <c r="D27" s="125">
        <f>D28+D29+D31</f>
        <v>95000</v>
      </c>
      <c r="E27" s="126">
        <f>E28+E29+E31</f>
        <v>80000</v>
      </c>
      <c r="F27" s="127">
        <f t="shared" ref="F27" si="10">F28+F29+F31</f>
        <v>80000</v>
      </c>
      <c r="G27" s="112">
        <f t="shared" si="4"/>
        <v>205000</v>
      </c>
      <c r="H27" s="125">
        <f t="shared" ref="H27:J27" si="11">H28+H29+H31</f>
        <v>75000</v>
      </c>
      <c r="I27" s="126">
        <f t="shared" si="11"/>
        <v>75000</v>
      </c>
      <c r="J27" s="127">
        <f t="shared" si="11"/>
        <v>55000</v>
      </c>
    </row>
    <row r="28" spans="1:10" s="88" customFormat="1" ht="20.25" customHeight="1" x14ac:dyDescent="0.25">
      <c r="A28" s="114" t="s">
        <v>58</v>
      </c>
      <c r="B28" s="107">
        <f t="shared" ref="B28:B54" si="12">C28+G28</f>
        <v>15000</v>
      </c>
      <c r="C28" s="108">
        <f t="shared" si="6"/>
        <v>15000</v>
      </c>
      <c r="D28" s="118">
        <v>5000</v>
      </c>
      <c r="E28" s="119">
        <v>5000</v>
      </c>
      <c r="F28" s="120">
        <v>5000</v>
      </c>
      <c r="G28" s="112">
        <f t="shared" si="4"/>
        <v>0</v>
      </c>
      <c r="H28" s="118">
        <v>0</v>
      </c>
      <c r="I28" s="119">
        <v>0</v>
      </c>
      <c r="J28" s="120">
        <v>0</v>
      </c>
    </row>
    <row r="29" spans="1:10" s="88" customFormat="1" ht="20.25" customHeight="1" x14ac:dyDescent="0.25">
      <c r="A29" s="114" t="s">
        <v>59</v>
      </c>
      <c r="B29" s="107">
        <f t="shared" si="12"/>
        <v>335000</v>
      </c>
      <c r="C29" s="108">
        <f>SUM(D29:F29)</f>
        <v>170000</v>
      </c>
      <c r="D29" s="125">
        <f>D30</f>
        <v>60000</v>
      </c>
      <c r="E29" s="126">
        <f>E30</f>
        <v>55000</v>
      </c>
      <c r="F29" s="127">
        <f>F30</f>
        <v>55000</v>
      </c>
      <c r="G29" s="112">
        <f t="shared" si="4"/>
        <v>165000</v>
      </c>
      <c r="H29" s="125">
        <f>H30</f>
        <v>55000</v>
      </c>
      <c r="I29" s="126">
        <f>I30</f>
        <v>55000</v>
      </c>
      <c r="J29" s="127">
        <f>J30</f>
        <v>55000</v>
      </c>
    </row>
    <row r="30" spans="1:10" s="88" customFormat="1" ht="20.25" customHeight="1" x14ac:dyDescent="0.25">
      <c r="A30" s="114" t="s">
        <v>60</v>
      </c>
      <c r="B30" s="107">
        <f t="shared" si="12"/>
        <v>335000</v>
      </c>
      <c r="C30" s="108">
        <f t="shared" si="6"/>
        <v>170000</v>
      </c>
      <c r="D30" s="122">
        <v>60000</v>
      </c>
      <c r="E30" s="123">
        <v>55000</v>
      </c>
      <c r="F30" s="124">
        <v>55000</v>
      </c>
      <c r="G30" s="130">
        <f>H30+I30+J30</f>
        <v>165000</v>
      </c>
      <c r="H30" s="122">
        <v>55000</v>
      </c>
      <c r="I30" s="123">
        <v>55000</v>
      </c>
      <c r="J30" s="124">
        <v>55000</v>
      </c>
    </row>
    <row r="31" spans="1:10" s="88" customFormat="1" ht="31.5" x14ac:dyDescent="0.25">
      <c r="A31" s="114" t="s">
        <v>63</v>
      </c>
      <c r="B31" s="107">
        <f t="shared" si="12"/>
        <v>110000</v>
      </c>
      <c r="C31" s="108">
        <f t="shared" si="6"/>
        <v>70000</v>
      </c>
      <c r="D31" s="125">
        <f>D32</f>
        <v>30000</v>
      </c>
      <c r="E31" s="126">
        <f>E32</f>
        <v>20000</v>
      </c>
      <c r="F31" s="127">
        <f>F32</f>
        <v>20000</v>
      </c>
      <c r="G31" s="112">
        <f t="shared" si="4"/>
        <v>40000</v>
      </c>
      <c r="H31" s="125">
        <f>H32</f>
        <v>20000</v>
      </c>
      <c r="I31" s="126">
        <f>I32</f>
        <v>20000</v>
      </c>
      <c r="J31" s="127">
        <f>J32</f>
        <v>0</v>
      </c>
    </row>
    <row r="32" spans="1:10" s="88" customFormat="1" ht="31.5" x14ac:dyDescent="0.25">
      <c r="A32" s="114" t="s">
        <v>64</v>
      </c>
      <c r="B32" s="107">
        <f t="shared" si="12"/>
        <v>110000</v>
      </c>
      <c r="C32" s="108">
        <f>SUM(D32:F32)</f>
        <v>70000</v>
      </c>
      <c r="D32" s="122">
        <v>30000</v>
      </c>
      <c r="E32" s="123">
        <v>20000</v>
      </c>
      <c r="F32" s="124">
        <v>20000</v>
      </c>
      <c r="G32" s="130">
        <f>H32+I32+J32</f>
        <v>40000</v>
      </c>
      <c r="H32" s="122">
        <v>20000</v>
      </c>
      <c r="I32" s="123">
        <v>20000</v>
      </c>
      <c r="J32" s="124">
        <v>0</v>
      </c>
    </row>
    <row r="33" spans="1:10" s="105" customFormat="1" ht="20.25" customHeight="1" x14ac:dyDescent="0.25">
      <c r="A33" s="132" t="s">
        <v>89</v>
      </c>
      <c r="B33" s="107">
        <f t="shared" si="12"/>
        <v>7231815</v>
      </c>
      <c r="C33" s="108">
        <f t="shared" ref="C33:C45" si="13">SUM(D33:F33)</f>
        <v>4391115</v>
      </c>
      <c r="D33" s="125">
        <f>D34+D38</f>
        <v>1442000</v>
      </c>
      <c r="E33" s="126">
        <f>E34+E38</f>
        <v>1675000</v>
      </c>
      <c r="F33" s="127">
        <f t="shared" ref="F33" si="14">F34+F38</f>
        <v>1274115</v>
      </c>
      <c r="G33" s="112">
        <f t="shared" ref="G33:G41" si="15">SUM(H33:J33)</f>
        <v>2840700</v>
      </c>
      <c r="H33" s="125">
        <f t="shared" ref="H33:J33" si="16">H34+H38</f>
        <v>1557600</v>
      </c>
      <c r="I33" s="126">
        <f t="shared" si="16"/>
        <v>600000</v>
      </c>
      <c r="J33" s="127">
        <f t="shared" si="16"/>
        <v>683100</v>
      </c>
    </row>
    <row r="34" spans="1:10" s="88" customFormat="1" ht="20.25" customHeight="1" x14ac:dyDescent="0.25">
      <c r="A34" s="121" t="s">
        <v>90</v>
      </c>
      <c r="B34" s="107">
        <f t="shared" si="12"/>
        <v>4514815</v>
      </c>
      <c r="C34" s="108">
        <f t="shared" si="13"/>
        <v>2774115</v>
      </c>
      <c r="D34" s="125">
        <f>D35+D36+D37</f>
        <v>825000</v>
      </c>
      <c r="E34" s="126">
        <f t="shared" ref="E34:F34" si="17">E35+E36+E37</f>
        <v>1125000</v>
      </c>
      <c r="F34" s="127">
        <f t="shared" si="17"/>
        <v>824115</v>
      </c>
      <c r="G34" s="112">
        <f t="shared" si="15"/>
        <v>1740700</v>
      </c>
      <c r="H34" s="125">
        <f t="shared" ref="H34:J34" si="18">H35+H36+H37</f>
        <v>857600</v>
      </c>
      <c r="I34" s="126">
        <f t="shared" si="18"/>
        <v>400000</v>
      </c>
      <c r="J34" s="127">
        <f t="shared" si="18"/>
        <v>483100</v>
      </c>
    </row>
    <row r="35" spans="1:10" s="140" customFormat="1" ht="31.5" x14ac:dyDescent="0.25">
      <c r="A35" s="133" t="s">
        <v>91</v>
      </c>
      <c r="B35" s="134">
        <f t="shared" si="12"/>
        <v>2583100</v>
      </c>
      <c r="C35" s="135">
        <f t="shared" si="13"/>
        <v>1300000</v>
      </c>
      <c r="D35" s="136">
        <v>300000</v>
      </c>
      <c r="E35" s="137">
        <v>600000</v>
      </c>
      <c r="F35" s="138">
        <v>400000</v>
      </c>
      <c r="G35" s="139">
        <f t="shared" si="15"/>
        <v>1283100</v>
      </c>
      <c r="H35" s="136">
        <v>400000</v>
      </c>
      <c r="I35" s="137">
        <v>400000</v>
      </c>
      <c r="J35" s="138">
        <v>483100</v>
      </c>
    </row>
    <row r="36" spans="1:10" s="88" customFormat="1" ht="20.25" customHeight="1" x14ac:dyDescent="0.25">
      <c r="A36" s="129" t="s">
        <v>92</v>
      </c>
      <c r="B36" s="107">
        <f t="shared" si="12"/>
        <v>1860715</v>
      </c>
      <c r="C36" s="108">
        <f t="shared" si="13"/>
        <v>1403115</v>
      </c>
      <c r="D36" s="118">
        <v>500000</v>
      </c>
      <c r="E36" s="119">
        <v>500000</v>
      </c>
      <c r="F36" s="120">
        <v>403115</v>
      </c>
      <c r="G36" s="112">
        <f t="shared" si="15"/>
        <v>457600</v>
      </c>
      <c r="H36" s="118">
        <v>457600</v>
      </c>
      <c r="I36" s="119">
        <v>0</v>
      </c>
      <c r="J36" s="120">
        <v>0</v>
      </c>
    </row>
    <row r="37" spans="1:10" s="88" customFormat="1" ht="47.25" x14ac:dyDescent="0.25">
      <c r="A37" s="114" t="s">
        <v>93</v>
      </c>
      <c r="B37" s="107">
        <f t="shared" si="12"/>
        <v>71000</v>
      </c>
      <c r="C37" s="108">
        <f t="shared" si="13"/>
        <v>71000</v>
      </c>
      <c r="D37" s="118">
        <v>25000</v>
      </c>
      <c r="E37" s="119">
        <v>25000</v>
      </c>
      <c r="F37" s="120">
        <v>21000</v>
      </c>
      <c r="G37" s="112">
        <f t="shared" si="15"/>
        <v>0</v>
      </c>
      <c r="H37" s="118">
        <v>0</v>
      </c>
      <c r="I37" s="123">
        <v>0</v>
      </c>
      <c r="J37" s="124">
        <v>0</v>
      </c>
    </row>
    <row r="38" spans="1:10" s="88" customFormat="1" ht="20.25" customHeight="1" x14ac:dyDescent="0.25">
      <c r="A38" s="114" t="s">
        <v>94</v>
      </c>
      <c r="B38" s="107">
        <f t="shared" si="12"/>
        <v>2717000</v>
      </c>
      <c r="C38" s="108">
        <f t="shared" si="13"/>
        <v>1617000</v>
      </c>
      <c r="D38" s="125">
        <f>D39</f>
        <v>617000</v>
      </c>
      <c r="E38" s="126">
        <f t="shared" ref="E38:F38" si="19">E39</f>
        <v>550000</v>
      </c>
      <c r="F38" s="127">
        <f t="shared" si="19"/>
        <v>450000</v>
      </c>
      <c r="G38" s="112">
        <f t="shared" si="15"/>
        <v>1100000</v>
      </c>
      <c r="H38" s="125">
        <f t="shared" ref="H38:J38" si="20">H39</f>
        <v>700000</v>
      </c>
      <c r="I38" s="126">
        <f t="shared" si="20"/>
        <v>200000</v>
      </c>
      <c r="J38" s="127">
        <f t="shared" si="20"/>
        <v>200000</v>
      </c>
    </row>
    <row r="39" spans="1:10" s="88" customFormat="1" ht="20.25" customHeight="1" x14ac:dyDescent="0.25">
      <c r="A39" s="114" t="s">
        <v>27</v>
      </c>
      <c r="B39" s="107">
        <f t="shared" si="12"/>
        <v>2717000</v>
      </c>
      <c r="C39" s="108">
        <f t="shared" si="13"/>
        <v>1617000</v>
      </c>
      <c r="D39" s="125">
        <f>D40+D41</f>
        <v>617000</v>
      </c>
      <c r="E39" s="126">
        <f>E40+E41</f>
        <v>550000</v>
      </c>
      <c r="F39" s="127">
        <f>F40+F41</f>
        <v>450000</v>
      </c>
      <c r="G39" s="112">
        <f t="shared" si="15"/>
        <v>1100000</v>
      </c>
      <c r="H39" s="125">
        <f>H40+H41</f>
        <v>700000</v>
      </c>
      <c r="I39" s="126">
        <f>I40+I41</f>
        <v>200000</v>
      </c>
      <c r="J39" s="127">
        <f>J40+J41</f>
        <v>200000</v>
      </c>
    </row>
    <row r="40" spans="1:10" s="88" customFormat="1" ht="20.25" customHeight="1" x14ac:dyDescent="0.25">
      <c r="A40" s="114" t="s">
        <v>28</v>
      </c>
      <c r="B40" s="107">
        <f t="shared" si="12"/>
        <v>0</v>
      </c>
      <c r="C40" s="108">
        <f t="shared" si="13"/>
        <v>0</v>
      </c>
      <c r="D40" s="122">
        <v>0</v>
      </c>
      <c r="E40" s="123">
        <v>0</v>
      </c>
      <c r="F40" s="124">
        <v>0</v>
      </c>
      <c r="G40" s="112">
        <f t="shared" si="15"/>
        <v>0</v>
      </c>
      <c r="H40" s="122">
        <v>0</v>
      </c>
      <c r="I40" s="123">
        <v>0</v>
      </c>
      <c r="J40" s="124">
        <v>0</v>
      </c>
    </row>
    <row r="41" spans="1:10" s="88" customFormat="1" ht="20.25" customHeight="1" x14ac:dyDescent="0.25">
      <c r="A41" s="114" t="s">
        <v>34</v>
      </c>
      <c r="B41" s="107">
        <f t="shared" si="12"/>
        <v>2717000</v>
      </c>
      <c r="C41" s="108">
        <f>SUM(D41:F41)</f>
        <v>1617000</v>
      </c>
      <c r="D41" s="125">
        <f>D42+D43+D44+D45</f>
        <v>617000</v>
      </c>
      <c r="E41" s="126">
        <f>E42+E43+E44+E45</f>
        <v>550000</v>
      </c>
      <c r="F41" s="127">
        <f>F42+F43+F44+F45</f>
        <v>450000</v>
      </c>
      <c r="G41" s="112">
        <f t="shared" si="15"/>
        <v>1100000</v>
      </c>
      <c r="H41" s="125">
        <f>H42+H43+H44+H45</f>
        <v>700000</v>
      </c>
      <c r="I41" s="126">
        <f>I42+I43+I44+I45</f>
        <v>200000</v>
      </c>
      <c r="J41" s="127">
        <f>J42+J43+J44+J45</f>
        <v>200000</v>
      </c>
    </row>
    <row r="42" spans="1:10" s="88" customFormat="1" ht="20.25" customHeight="1" x14ac:dyDescent="0.25">
      <c r="A42" s="114" t="s">
        <v>30</v>
      </c>
      <c r="B42" s="107">
        <f t="shared" si="12"/>
        <v>1000000</v>
      </c>
      <c r="C42" s="108">
        <f t="shared" si="13"/>
        <v>500000</v>
      </c>
      <c r="D42" s="122">
        <v>0</v>
      </c>
      <c r="E42" s="123">
        <v>250000</v>
      </c>
      <c r="F42" s="120">
        <v>250000</v>
      </c>
      <c r="G42" s="128">
        <f>H42+I42+J42</f>
        <v>500000</v>
      </c>
      <c r="H42" s="122">
        <v>500000</v>
      </c>
      <c r="I42" s="123">
        <v>0</v>
      </c>
      <c r="J42" s="124">
        <v>0</v>
      </c>
    </row>
    <row r="43" spans="1:10" s="88" customFormat="1" ht="31.5" x14ac:dyDescent="0.25">
      <c r="A43" s="114" t="s">
        <v>95</v>
      </c>
      <c r="B43" s="107">
        <f t="shared" si="12"/>
        <v>1200000</v>
      </c>
      <c r="C43" s="108">
        <f t="shared" si="13"/>
        <v>600000</v>
      </c>
      <c r="D43" s="122">
        <v>200000</v>
      </c>
      <c r="E43" s="123">
        <v>200000</v>
      </c>
      <c r="F43" s="124">
        <v>200000</v>
      </c>
      <c r="G43" s="130">
        <f>H43+I43+J43</f>
        <v>600000</v>
      </c>
      <c r="H43" s="122">
        <v>200000</v>
      </c>
      <c r="I43" s="123">
        <v>200000</v>
      </c>
      <c r="J43" s="124">
        <v>200000</v>
      </c>
    </row>
    <row r="44" spans="1:10" s="88" customFormat="1" ht="31.5" x14ac:dyDescent="0.25">
      <c r="A44" s="114" t="s">
        <v>32</v>
      </c>
      <c r="B44" s="107">
        <f t="shared" si="12"/>
        <v>0</v>
      </c>
      <c r="C44" s="108">
        <f t="shared" si="13"/>
        <v>0</v>
      </c>
      <c r="D44" s="122"/>
      <c r="E44" s="123"/>
      <c r="F44" s="124"/>
      <c r="G44" s="128">
        <f>H44+I44+J44</f>
        <v>0</v>
      </c>
      <c r="H44" s="122"/>
      <c r="I44" s="123"/>
      <c r="J44" s="124">
        <v>0</v>
      </c>
    </row>
    <row r="45" spans="1:10" s="88" customFormat="1" ht="20.25" customHeight="1" x14ac:dyDescent="0.25">
      <c r="A45" s="114" t="s">
        <v>96</v>
      </c>
      <c r="B45" s="107">
        <f t="shared" si="12"/>
        <v>517000</v>
      </c>
      <c r="C45" s="108">
        <f t="shared" si="13"/>
        <v>517000</v>
      </c>
      <c r="D45" s="122">
        <v>417000</v>
      </c>
      <c r="E45" s="123">
        <v>100000</v>
      </c>
      <c r="F45" s="124">
        <v>0</v>
      </c>
      <c r="G45" s="130">
        <f>H45+I45+J45</f>
        <v>0</v>
      </c>
      <c r="H45" s="122">
        <v>0</v>
      </c>
      <c r="I45" s="123">
        <v>0</v>
      </c>
      <c r="J45" s="124">
        <v>0</v>
      </c>
    </row>
    <row r="46" spans="1:10" s="88" customFormat="1" ht="20.25" customHeight="1" x14ac:dyDescent="0.25">
      <c r="A46" s="121" t="s">
        <v>65</v>
      </c>
      <c r="B46" s="107">
        <f t="shared" si="12"/>
        <v>33974578</v>
      </c>
      <c r="C46" s="108">
        <f t="shared" ref="C46:C53" si="21">SUM(D46:F46)</f>
        <v>17829491</v>
      </c>
      <c r="D46" s="125">
        <f>D47+D48</f>
        <v>5414895</v>
      </c>
      <c r="E46" s="126">
        <f>E47+E48</f>
        <v>4305500</v>
      </c>
      <c r="F46" s="127">
        <f>F47+F48</f>
        <v>8109096</v>
      </c>
      <c r="G46" s="112">
        <f t="shared" ref="G46:G57" si="22">SUM(H46:J46)</f>
        <v>16145087</v>
      </c>
      <c r="H46" s="125">
        <f>H47+H48</f>
        <v>5900096</v>
      </c>
      <c r="I46" s="126">
        <f>I47+I48</f>
        <v>4444895</v>
      </c>
      <c r="J46" s="127">
        <f>J47+J48</f>
        <v>5800096</v>
      </c>
    </row>
    <row r="47" spans="1:10" s="88" customFormat="1" ht="31.5" x14ac:dyDescent="0.25">
      <c r="A47" s="114" t="s">
        <v>66</v>
      </c>
      <c r="B47" s="107">
        <f t="shared" si="12"/>
        <v>0</v>
      </c>
      <c r="C47" s="108">
        <f t="shared" si="21"/>
        <v>0</v>
      </c>
      <c r="D47" s="122">
        <v>0</v>
      </c>
      <c r="E47" s="123">
        <v>0</v>
      </c>
      <c r="F47" s="124">
        <v>0</v>
      </c>
      <c r="G47" s="112">
        <f t="shared" si="22"/>
        <v>0</v>
      </c>
      <c r="H47" s="122">
        <v>0</v>
      </c>
      <c r="I47" s="123">
        <v>0</v>
      </c>
      <c r="J47" s="124">
        <v>0</v>
      </c>
    </row>
    <row r="48" spans="1:10" s="88" customFormat="1" ht="20.25" customHeight="1" x14ac:dyDescent="0.25">
      <c r="A48" s="114" t="s">
        <v>67</v>
      </c>
      <c r="B48" s="107">
        <f t="shared" si="12"/>
        <v>33974578</v>
      </c>
      <c r="C48" s="108">
        <f t="shared" si="21"/>
        <v>17829491</v>
      </c>
      <c r="D48" s="125">
        <f>D49</f>
        <v>5414895</v>
      </c>
      <c r="E48" s="126">
        <f t="shared" ref="E48:F48" si="23">E49</f>
        <v>4305500</v>
      </c>
      <c r="F48" s="127">
        <f t="shared" si="23"/>
        <v>8109096</v>
      </c>
      <c r="G48" s="112">
        <f t="shared" si="22"/>
        <v>16145087</v>
      </c>
      <c r="H48" s="125">
        <f t="shared" ref="H48:J48" si="24">H49</f>
        <v>5900096</v>
      </c>
      <c r="I48" s="126">
        <f t="shared" si="24"/>
        <v>4444895</v>
      </c>
      <c r="J48" s="127">
        <f t="shared" si="24"/>
        <v>5800096</v>
      </c>
    </row>
    <row r="49" spans="1:10" s="88" customFormat="1" ht="20.25" customHeight="1" x14ac:dyDescent="0.25">
      <c r="A49" s="114" t="s">
        <v>97</v>
      </c>
      <c r="B49" s="107">
        <f t="shared" si="12"/>
        <v>33974578</v>
      </c>
      <c r="C49" s="108">
        <f t="shared" si="21"/>
        <v>17829491</v>
      </c>
      <c r="D49" s="125">
        <f>D50+D55</f>
        <v>5414895</v>
      </c>
      <c r="E49" s="126">
        <f t="shared" ref="E49:F49" si="25">E50+E55</f>
        <v>4305500</v>
      </c>
      <c r="F49" s="127">
        <f t="shared" si="25"/>
        <v>8109096</v>
      </c>
      <c r="G49" s="112">
        <f t="shared" si="22"/>
        <v>16145087</v>
      </c>
      <c r="H49" s="125">
        <f t="shared" ref="H49:J49" si="26">H50+H55</f>
        <v>5900096</v>
      </c>
      <c r="I49" s="126">
        <f t="shared" si="26"/>
        <v>4444895</v>
      </c>
      <c r="J49" s="127">
        <f t="shared" si="26"/>
        <v>5800096</v>
      </c>
    </row>
    <row r="50" spans="1:10" s="88" customFormat="1" ht="20.25" customHeight="1" x14ac:dyDescent="0.25">
      <c r="A50" s="114" t="s">
        <v>67</v>
      </c>
      <c r="B50" s="107">
        <f t="shared" si="12"/>
        <v>33699578</v>
      </c>
      <c r="C50" s="108">
        <f t="shared" si="21"/>
        <v>17554491</v>
      </c>
      <c r="D50" s="125">
        <f>D51+D52+D53+D54</f>
        <v>5414895</v>
      </c>
      <c r="E50" s="126">
        <f>E51+E52+E53+E54</f>
        <v>4305500</v>
      </c>
      <c r="F50" s="127">
        <f>F51+F52+F53+F54</f>
        <v>7834096</v>
      </c>
      <c r="G50" s="112">
        <f t="shared" si="22"/>
        <v>16145087</v>
      </c>
      <c r="H50" s="125">
        <f>H51+H52+H53+H54</f>
        <v>5900096</v>
      </c>
      <c r="I50" s="126">
        <f>I51+I52+I53+I54</f>
        <v>4444895</v>
      </c>
      <c r="J50" s="127">
        <f>J51+J52+J53+J54</f>
        <v>5800096</v>
      </c>
    </row>
    <row r="51" spans="1:10" s="88" customFormat="1" ht="20.25" customHeight="1" x14ac:dyDescent="0.25">
      <c r="A51" s="114" t="s">
        <v>98</v>
      </c>
      <c r="B51" s="107">
        <f t="shared" si="12"/>
        <v>800000</v>
      </c>
      <c r="C51" s="108">
        <f t="shared" si="21"/>
        <v>300000</v>
      </c>
      <c r="D51" s="122">
        <v>100000</v>
      </c>
      <c r="E51" s="123">
        <v>100000</v>
      </c>
      <c r="F51" s="124">
        <v>100000</v>
      </c>
      <c r="G51" s="112">
        <f>SUM(H51:J51)</f>
        <v>500000</v>
      </c>
      <c r="H51" s="122">
        <v>200000</v>
      </c>
      <c r="I51" s="123">
        <v>200000</v>
      </c>
      <c r="J51" s="124">
        <v>100000</v>
      </c>
    </row>
    <row r="52" spans="1:10" s="88" customFormat="1" ht="31.5" x14ac:dyDescent="0.25">
      <c r="A52" s="114" t="s">
        <v>99</v>
      </c>
      <c r="B52" s="107">
        <f t="shared" si="12"/>
        <v>1800</v>
      </c>
      <c r="C52" s="108">
        <f t="shared" si="21"/>
        <v>900</v>
      </c>
      <c r="D52" s="118">
        <v>300</v>
      </c>
      <c r="E52" s="119">
        <v>300</v>
      </c>
      <c r="F52" s="120">
        <v>300</v>
      </c>
      <c r="G52" s="112">
        <f t="shared" si="22"/>
        <v>900</v>
      </c>
      <c r="H52" s="118">
        <v>300</v>
      </c>
      <c r="I52" s="119">
        <v>300</v>
      </c>
      <c r="J52" s="120">
        <v>300</v>
      </c>
    </row>
    <row r="53" spans="1:10" s="88" customFormat="1" ht="20.25" customHeight="1" x14ac:dyDescent="0.25">
      <c r="A53" s="114" t="s">
        <v>100</v>
      </c>
      <c r="B53" s="107">
        <f t="shared" si="12"/>
        <v>0</v>
      </c>
      <c r="C53" s="108">
        <f t="shared" si="21"/>
        <v>0</v>
      </c>
      <c r="D53" s="118"/>
      <c r="E53" s="119"/>
      <c r="F53" s="120"/>
      <c r="G53" s="112">
        <f t="shared" si="22"/>
        <v>0</v>
      </c>
      <c r="H53" s="118"/>
      <c r="I53" s="119"/>
      <c r="J53" s="120"/>
    </row>
    <row r="54" spans="1:10" s="88" customFormat="1" ht="20.25" customHeight="1" x14ac:dyDescent="0.25">
      <c r="A54" s="114" t="s">
        <v>69</v>
      </c>
      <c r="B54" s="107">
        <f t="shared" si="12"/>
        <v>32897778</v>
      </c>
      <c r="C54" s="108">
        <f>SUM(D54:F54)</f>
        <v>17253591</v>
      </c>
      <c r="D54" s="118">
        <f>5312095+2500</f>
        <v>5314595</v>
      </c>
      <c r="E54" s="119">
        <f>4302700+2500-100000</f>
        <v>4205200</v>
      </c>
      <c r="F54" s="120">
        <f>7731296+2500</f>
        <v>7733796</v>
      </c>
      <c r="G54" s="112">
        <f>SUM(H54:J54)</f>
        <v>15644187</v>
      </c>
      <c r="H54" s="118">
        <f>5697296+2500</f>
        <v>5699796</v>
      </c>
      <c r="I54" s="119">
        <f>4242095+2500</f>
        <v>4244595</v>
      </c>
      <c r="J54" s="120">
        <f>5697296+2500</f>
        <v>5699796</v>
      </c>
    </row>
    <row r="55" spans="1:10" s="88" customFormat="1" ht="20.25" customHeight="1" x14ac:dyDescent="0.25">
      <c r="A55" s="114" t="s">
        <v>101</v>
      </c>
      <c r="B55" s="107">
        <f>C55+G55</f>
        <v>275000</v>
      </c>
      <c r="C55" s="108">
        <f t="shared" ref="C55:C57" si="27">SUM(D55:F55)</f>
        <v>275000</v>
      </c>
      <c r="D55" s="118">
        <v>0</v>
      </c>
      <c r="E55" s="119">
        <v>0</v>
      </c>
      <c r="F55" s="120">
        <v>275000</v>
      </c>
      <c r="G55" s="112">
        <f t="shared" si="22"/>
        <v>0</v>
      </c>
      <c r="H55" s="118">
        <v>0</v>
      </c>
      <c r="I55" s="119">
        <v>0</v>
      </c>
      <c r="J55" s="120">
        <v>0</v>
      </c>
    </row>
    <row r="56" spans="1:10" s="88" customFormat="1" ht="20.25" customHeight="1" x14ac:dyDescent="0.25">
      <c r="A56" s="114" t="s">
        <v>102</v>
      </c>
      <c r="B56" s="107">
        <f t="shared" ref="B56:B57" si="28">C56+G56</f>
        <v>9500000</v>
      </c>
      <c r="C56" s="108">
        <f t="shared" si="27"/>
        <v>5000000</v>
      </c>
      <c r="D56" s="125">
        <f>+D57</f>
        <v>5000000</v>
      </c>
      <c r="E56" s="126">
        <f t="shared" ref="E56:J56" si="29">+E57</f>
        <v>0</v>
      </c>
      <c r="F56" s="127">
        <f t="shared" si="29"/>
        <v>0</v>
      </c>
      <c r="G56" s="112">
        <f>SUM(H56:J56)</f>
        <v>4500000</v>
      </c>
      <c r="H56" s="125">
        <f t="shared" si="29"/>
        <v>0</v>
      </c>
      <c r="I56" s="126">
        <f t="shared" si="29"/>
        <v>0</v>
      </c>
      <c r="J56" s="127">
        <f t="shared" si="29"/>
        <v>4500000</v>
      </c>
    </row>
    <row r="57" spans="1:10" s="88" customFormat="1" ht="20.25" customHeight="1" thickBot="1" x14ac:dyDescent="0.3">
      <c r="A57" s="141" t="s">
        <v>103</v>
      </c>
      <c r="B57" s="142">
        <f t="shared" si="28"/>
        <v>9500000</v>
      </c>
      <c r="C57" s="143">
        <f t="shared" si="27"/>
        <v>5000000</v>
      </c>
      <c r="D57" s="144">
        <v>5000000</v>
      </c>
      <c r="E57" s="145">
        <v>0</v>
      </c>
      <c r="F57" s="146">
        <v>0</v>
      </c>
      <c r="G57" s="147">
        <f t="shared" si="22"/>
        <v>4500000</v>
      </c>
      <c r="H57" s="148">
        <v>0</v>
      </c>
      <c r="I57" s="145">
        <v>0</v>
      </c>
      <c r="J57" s="146">
        <v>4500000</v>
      </c>
    </row>
    <row r="58" spans="1:10" s="105" customFormat="1" ht="24" customHeight="1" thickBot="1" x14ac:dyDescent="0.3">
      <c r="A58" s="149" t="s">
        <v>104</v>
      </c>
      <c r="B58" s="150">
        <f>C58+G58</f>
        <v>61778255.5</v>
      </c>
      <c r="C58" s="151">
        <f>SUM(D58:F58)</f>
        <v>32400332.25</v>
      </c>
      <c r="D58" s="152">
        <f>+D9+'[2]1-2гр'!H47+'[2]1-2гр'!H52</f>
        <v>13313308.75</v>
      </c>
      <c r="E58" s="153">
        <f>+E9+'[2]1-2гр'!I47+'[2]1-2гр'!I52</f>
        <v>7395133.75</v>
      </c>
      <c r="F58" s="154">
        <f>+F9+'[2]1-2гр'!J47+'[2]1-2гр'!J52</f>
        <v>11691889.75</v>
      </c>
      <c r="G58" s="155">
        <f>SUM(H58:J58)</f>
        <v>29377923.25</v>
      </c>
      <c r="H58" s="152">
        <f>+H9+'[2]1-2гр'!L47+'[2]1-2гр'!L52</f>
        <v>9725589.75</v>
      </c>
      <c r="I58" s="153">
        <f>+I9+'[2]1-2гр'!M47+'[2]1-2гр'!M52</f>
        <v>6421243.75</v>
      </c>
      <c r="J58" s="154">
        <f>+J9+'[2]1-2гр'!N47+'[2]1-2гр'!N52</f>
        <v>13231089.75</v>
      </c>
    </row>
    <row r="59" spans="1:10" s="88" customFormat="1" ht="21" customHeight="1" x14ac:dyDescent="0.3">
      <c r="A59" s="156"/>
      <c r="B59" s="157"/>
      <c r="C59" s="157"/>
      <c r="D59" s="157"/>
      <c r="E59" s="157"/>
      <c r="F59" s="158"/>
      <c r="G59" s="159"/>
      <c r="H59" s="159"/>
      <c r="I59" s="159"/>
    </row>
    <row r="60" spans="1:10" s="88" customFormat="1" ht="21" customHeight="1" x14ac:dyDescent="0.25">
      <c r="A60" s="156"/>
      <c r="B60" s="160"/>
      <c r="C60" s="160"/>
      <c r="D60" s="160"/>
      <c r="E60" s="158"/>
      <c r="F60" s="158"/>
      <c r="G60" s="161"/>
      <c r="H60" s="161"/>
      <c r="I60" s="161"/>
      <c r="J60" s="158"/>
    </row>
    <row r="61" spans="1:10" s="74" customFormat="1" ht="18" customHeight="1" x14ac:dyDescent="0.25">
      <c r="A61" s="162"/>
      <c r="B61" s="163"/>
      <c r="C61" s="163"/>
      <c r="D61" s="163"/>
      <c r="E61" s="163"/>
      <c r="F61" s="163"/>
      <c r="J61" s="163"/>
    </row>
    <row r="62" spans="1:10" s="172" customFormat="1" ht="22.5" customHeight="1" x14ac:dyDescent="0.25">
      <c r="A62" s="164"/>
      <c r="B62" s="165"/>
      <c r="C62" s="166"/>
      <c r="D62" s="167"/>
      <c r="E62" s="168"/>
      <c r="F62" s="169"/>
      <c r="G62" s="170"/>
      <c r="H62" s="171"/>
      <c r="I62" s="171"/>
      <c r="J62" s="171"/>
    </row>
    <row r="63" spans="1:10" s="172" customFormat="1" ht="22.5" customHeight="1" x14ac:dyDescent="0.25">
      <c r="A63" s="164"/>
      <c r="B63" s="166"/>
      <c r="C63" s="173"/>
      <c r="D63" s="174"/>
      <c r="E63" s="175"/>
      <c r="F63" s="175"/>
      <c r="G63" s="170"/>
      <c r="H63" s="171"/>
      <c r="I63" s="171"/>
      <c r="J63" s="171"/>
    </row>
    <row r="64" spans="1:10" s="172" customFormat="1" ht="22.5" customHeight="1" x14ac:dyDescent="0.25">
      <c r="A64" s="164"/>
      <c r="B64" s="167"/>
      <c r="C64" s="166"/>
      <c r="D64" s="167"/>
      <c r="E64" s="168"/>
      <c r="F64" s="169"/>
      <c r="G64" s="170"/>
      <c r="H64" s="170"/>
      <c r="I64" s="170"/>
      <c r="J64" s="170"/>
    </row>
    <row r="65" spans="1:7" s="172" customFormat="1" ht="16.5" customHeight="1" x14ac:dyDescent="0.2">
      <c r="A65" s="74"/>
      <c r="D65" s="176"/>
      <c r="E65" s="74"/>
      <c r="F65" s="74"/>
      <c r="G65" s="74"/>
    </row>
    <row r="66" spans="1:7" s="172" customFormat="1" ht="17.25" customHeight="1" x14ac:dyDescent="0.2">
      <c r="A66" s="177"/>
      <c r="B66" s="74"/>
      <c r="C66" s="74"/>
      <c r="D66" s="74"/>
      <c r="E66" s="74"/>
      <c r="F66" s="74"/>
      <c r="G66" s="74"/>
    </row>
  </sheetData>
  <protectedRanges>
    <protectedRange password="CE28" sqref="H56:J56 D56:F56 C50:J50" name="Диапазон1_1_1_1"/>
    <protectedRange sqref="D11:F12 H11:J12 D15:F16 D18:F18 C58:J58 C9:J9 H15:J16 H18:J18" name="Диапазон2_2_1_1_2"/>
  </protectedRanges>
  <mergeCells count="12">
    <mergeCell ref="A8:J8"/>
    <mergeCell ref="G59:I59"/>
    <mergeCell ref="G60:I60"/>
    <mergeCell ref="H62:J63"/>
    <mergeCell ref="H4:J4"/>
    <mergeCell ref="A1:J1"/>
    <mergeCell ref="A6:A7"/>
    <mergeCell ref="B6:B7"/>
    <mergeCell ref="C6:C7"/>
    <mergeCell ref="D6:F6"/>
    <mergeCell ref="G6:G7"/>
    <mergeCell ref="H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Бюджет харажатлари</vt:lpstr>
      <vt:lpstr>Бюджетдан ташқари харажатлар</vt:lpstr>
      <vt:lpstr>'Бюджет харажатлари'!Область_печати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Qurbonov Farrux</dc:creator>
  <cp:lastModifiedBy>азиз</cp:lastModifiedBy>
  <cp:lastPrinted>2022-04-11T14:17:48Z</cp:lastPrinted>
  <dcterms:created xsi:type="dcterms:W3CDTF">2022-04-11T06:26:19Z</dcterms:created>
  <dcterms:modified xsi:type="dcterms:W3CDTF">2022-04-21T06:01:52Z</dcterms:modified>
</cp:coreProperties>
</file>